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900" yWindow="-135" windowWidth="9165" windowHeight="8445" tabRatio="652" firstSheet="2" activeTab="2"/>
  </bookViews>
  <sheets>
    <sheet name="RES.CUANT. (2)" sheetId="8" state="hidden" r:id="rId1"/>
    <sheet name="RES.CUANT. (3)" sheetId="16" state="hidden" r:id="rId2"/>
    <sheet name="CAP-01-12" sheetId="10" r:id="rId3"/>
    <sheet name="RES.CUANT. (4)" sheetId="17" r:id="rId4"/>
    <sheet name="RES.CUANT." sheetId="2" r:id="rId5"/>
    <sheet name="ANEX-1" sheetId="5" r:id="rId6"/>
    <sheet name="CAS (3)" sheetId="13" r:id="rId7"/>
    <sheet name="Anexo 2" sheetId="14" r:id="rId8"/>
    <sheet name="Hoja1" sheetId="21" r:id="rId9"/>
  </sheets>
  <definedNames>
    <definedName name="_xlnm._FilterDatabase" localSheetId="2" hidden="1">'CAP-01-12'!$A$7:$I$661</definedName>
    <definedName name="_xlnm.Print_Area" localSheetId="7">'Anexo 2'!$B$2:$E$82</definedName>
    <definedName name="_xlnm.Print_Area" localSheetId="2">'CAP-01-12'!$B$3:$I$663</definedName>
    <definedName name="_xlnm.Print_Area" localSheetId="6">'CAS (3)'!$A$1:$B$19</definedName>
    <definedName name="_xlnm.Print_Area" localSheetId="4">RES.CUANT.!$B$3:$K$53</definedName>
    <definedName name="_xlnm.Print_Area" localSheetId="0">'RES.CUANT. (2)'!$A$1:$G$22</definedName>
    <definedName name="_xlnm.Print_Area" localSheetId="1">'RES.CUANT. (3)'!$B$3:$I$89</definedName>
    <definedName name="_xlnm.Print_Area" localSheetId="3">'RES.CUANT. (4)'!$B$3:$F$48</definedName>
    <definedName name="_xlnm.Print_Titles" localSheetId="2">'CAP-01-12'!$3:$12</definedName>
  </definedNames>
  <calcPr calcId="145621"/>
</workbook>
</file>

<file path=xl/calcChain.xml><?xml version="1.0" encoding="utf-8"?>
<calcChain xmlns="http://schemas.openxmlformats.org/spreadsheetml/2006/main">
  <c r="D704" i="10" l="1"/>
  <c r="D705" i="10"/>
  <c r="M21" i="2"/>
  <c r="D706" i="10" l="1"/>
  <c r="H674" i="10"/>
  <c r="I43" i="2"/>
  <c r="K43" i="2" s="1"/>
  <c r="H43" i="2"/>
  <c r="I42" i="2"/>
  <c r="K42" i="2" s="1"/>
  <c r="H42" i="2"/>
  <c r="H41" i="2"/>
  <c r="K36" i="2"/>
  <c r="K37" i="2"/>
  <c r="K38" i="2"/>
  <c r="K39" i="2"/>
  <c r="K40" i="2"/>
  <c r="K41" i="2"/>
  <c r="K30" i="2"/>
  <c r="K31" i="2"/>
  <c r="K32" i="2"/>
  <c r="K33" i="2"/>
  <c r="I29" i="2"/>
  <c r="I64" i="2" s="1"/>
  <c r="K27" i="2"/>
  <c r="K26" i="2"/>
  <c r="K25" i="2"/>
  <c r="K24" i="2"/>
  <c r="K20" i="2"/>
  <c r="I698" i="10"/>
  <c r="I697" i="10"/>
  <c r="I696" i="10"/>
  <c r="F572" i="10"/>
  <c r="F559" i="10"/>
  <c r="F548" i="10"/>
  <c r="F538" i="10"/>
  <c r="F530" i="10"/>
  <c r="F519" i="10"/>
  <c r="F507" i="10"/>
  <c r="F489" i="10"/>
  <c r="F480" i="10"/>
  <c r="F471" i="10"/>
  <c r="F463" i="10"/>
  <c r="F454" i="10"/>
  <c r="F445" i="10"/>
  <c r="F436" i="10"/>
  <c r="F428" i="10"/>
  <c r="F419" i="10"/>
  <c r="F409" i="10"/>
  <c r="F399" i="10"/>
  <c r="F391" i="10"/>
  <c r="F383" i="10"/>
  <c r="F374" i="10"/>
  <c r="F365" i="10"/>
  <c r="F357" i="10"/>
  <c r="F349" i="10"/>
  <c r="F341" i="10"/>
  <c r="F331" i="10"/>
  <c r="F323" i="10"/>
  <c r="F316" i="10"/>
  <c r="F309" i="10"/>
  <c r="F302" i="10"/>
  <c r="F89" i="10"/>
  <c r="F23" i="10"/>
  <c r="F656" i="10"/>
  <c r="H35" i="2"/>
  <c r="K35" i="2" s="1"/>
  <c r="E32" i="17"/>
  <c r="E26" i="17"/>
  <c r="D40" i="17"/>
  <c r="D39" i="17"/>
  <c r="E38" i="17"/>
  <c r="D38" i="17"/>
  <c r="F38" i="17" s="1"/>
  <c r="D36" i="17"/>
  <c r="D35" i="17"/>
  <c r="F253" i="10"/>
  <c r="G52" i="10"/>
  <c r="D21" i="17" s="1"/>
  <c r="G61" i="10"/>
  <c r="D22" i="17" s="1"/>
  <c r="G73" i="10"/>
  <c r="D23" i="17" s="1"/>
  <c r="G83" i="10"/>
  <c r="D24" i="17" s="1"/>
  <c r="G94" i="10"/>
  <c r="G112" i="10"/>
  <c r="G127" i="10"/>
  <c r="G138" i="10"/>
  <c r="G153" i="10"/>
  <c r="G167" i="10"/>
  <c r="D27" i="17" s="1"/>
  <c r="G186" i="10"/>
  <c r="D28" i="17" s="1"/>
  <c r="G198" i="10"/>
  <c r="D29" i="17" s="1"/>
  <c r="G212" i="10"/>
  <c r="D30" i="17" s="1"/>
  <c r="H52" i="10"/>
  <c r="E21" i="17" s="1"/>
  <c r="H61" i="10"/>
  <c r="E22" i="17" s="1"/>
  <c r="H73" i="10"/>
  <c r="E23" i="17" s="1"/>
  <c r="H83" i="10"/>
  <c r="E24" i="17" s="1"/>
  <c r="H94" i="10"/>
  <c r="H112" i="10"/>
  <c r="H127" i="10"/>
  <c r="H138" i="10"/>
  <c r="H153" i="10"/>
  <c r="H167" i="10"/>
  <c r="E27" i="17" s="1"/>
  <c r="H186" i="10"/>
  <c r="E28" i="17" s="1"/>
  <c r="H198" i="10"/>
  <c r="E29" i="17" s="1"/>
  <c r="H212" i="10"/>
  <c r="E30" i="17" s="1"/>
  <c r="G221" i="10"/>
  <c r="G230" i="10"/>
  <c r="G237" i="10"/>
  <c r="G246" i="10"/>
  <c r="G254" i="10"/>
  <c r="G262" i="10"/>
  <c r="G271" i="10"/>
  <c r="G279" i="10"/>
  <c r="G289" i="10"/>
  <c r="G297" i="10"/>
  <c r="G304" i="10"/>
  <c r="G311" i="10"/>
  <c r="G318" i="10"/>
  <c r="G326" i="10"/>
  <c r="G335" i="10"/>
  <c r="G344" i="10"/>
  <c r="G351" i="10"/>
  <c r="G359" i="10"/>
  <c r="G367" i="10"/>
  <c r="G377" i="10"/>
  <c r="G385" i="10"/>
  <c r="G393" i="10"/>
  <c r="G402" i="10"/>
  <c r="G413" i="10"/>
  <c r="G422" i="10"/>
  <c r="G430" i="10"/>
  <c r="G439" i="10"/>
  <c r="G447" i="10"/>
  <c r="G457" i="10"/>
  <c r="G465" i="10"/>
  <c r="G473" i="10"/>
  <c r="G483" i="10"/>
  <c r="G501" i="10"/>
  <c r="G513" i="10"/>
  <c r="G523" i="10"/>
  <c r="G532" i="10"/>
  <c r="G542" i="10"/>
  <c r="G553" i="10"/>
  <c r="G566" i="10"/>
  <c r="G577" i="10"/>
  <c r="G591" i="10"/>
  <c r="G604" i="10"/>
  <c r="G618" i="10"/>
  <c r="G632" i="10"/>
  <c r="G646" i="10"/>
  <c r="G660" i="10"/>
  <c r="H221" i="10"/>
  <c r="H230" i="10"/>
  <c r="H237" i="10"/>
  <c r="H246" i="10"/>
  <c r="H254" i="10"/>
  <c r="H262" i="10"/>
  <c r="H271" i="10"/>
  <c r="H279" i="10"/>
  <c r="H289" i="10"/>
  <c r="H297" i="10"/>
  <c r="H304" i="10"/>
  <c r="H311" i="10"/>
  <c r="H318" i="10"/>
  <c r="H326" i="10"/>
  <c r="H335" i="10"/>
  <c r="H344" i="10"/>
  <c r="H351" i="10"/>
  <c r="H359" i="10"/>
  <c r="H367" i="10"/>
  <c r="H377" i="10"/>
  <c r="H385" i="10"/>
  <c r="H393" i="10"/>
  <c r="H402" i="10"/>
  <c r="H413" i="10"/>
  <c r="H422" i="10"/>
  <c r="H430" i="10"/>
  <c r="H439" i="10"/>
  <c r="H447" i="10"/>
  <c r="H457" i="10"/>
  <c r="H465" i="10"/>
  <c r="H473" i="10"/>
  <c r="H483" i="10"/>
  <c r="H501" i="10"/>
  <c r="H513" i="10"/>
  <c r="H523" i="10"/>
  <c r="H532" i="10"/>
  <c r="H542" i="10"/>
  <c r="H553" i="10"/>
  <c r="H566" i="10"/>
  <c r="H577" i="10"/>
  <c r="H591" i="10"/>
  <c r="H604" i="10"/>
  <c r="H618" i="10"/>
  <c r="H632" i="10"/>
  <c r="H646" i="10"/>
  <c r="H660" i="10"/>
  <c r="G27" i="10"/>
  <c r="D671" i="10" s="1"/>
  <c r="H27" i="10"/>
  <c r="E671" i="10" s="1"/>
  <c r="G38" i="10"/>
  <c r="D19" i="17" s="1"/>
  <c r="H38" i="10"/>
  <c r="E672" i="10" s="1"/>
  <c r="I52" i="10"/>
  <c r="I61" i="10"/>
  <c r="I73" i="10"/>
  <c r="I83" i="10"/>
  <c r="I94" i="10"/>
  <c r="I112" i="10"/>
  <c r="I127" i="10"/>
  <c r="I138" i="10"/>
  <c r="I153" i="10"/>
  <c r="I167" i="10"/>
  <c r="I186" i="10"/>
  <c r="I198" i="10"/>
  <c r="I212" i="10"/>
  <c r="I221" i="10"/>
  <c r="I230" i="10"/>
  <c r="I237" i="10"/>
  <c r="I246" i="10"/>
  <c r="I254" i="10"/>
  <c r="I262" i="10"/>
  <c r="I271" i="10"/>
  <c r="I279" i="10"/>
  <c r="I289" i="10"/>
  <c r="I297" i="10"/>
  <c r="I304" i="10"/>
  <c r="I311" i="10"/>
  <c r="I318" i="10"/>
  <c r="I326" i="10"/>
  <c r="I335" i="10"/>
  <c r="I344" i="10"/>
  <c r="I351" i="10"/>
  <c r="I359" i="10"/>
  <c r="I367" i="10"/>
  <c r="I377" i="10"/>
  <c r="I385" i="10"/>
  <c r="I393" i="10"/>
  <c r="I402" i="10"/>
  <c r="I413" i="10"/>
  <c r="I422" i="10"/>
  <c r="I430" i="10"/>
  <c r="I439" i="10"/>
  <c r="I447" i="10"/>
  <c r="I457" i="10"/>
  <c r="I465" i="10"/>
  <c r="I473" i="10"/>
  <c r="I483" i="10"/>
  <c r="I501" i="10"/>
  <c r="I513" i="10"/>
  <c r="I523" i="10"/>
  <c r="I532" i="10"/>
  <c r="I542" i="10"/>
  <c r="I553" i="10"/>
  <c r="I566" i="10"/>
  <c r="I577" i="10"/>
  <c r="I591" i="10"/>
  <c r="I604" i="10"/>
  <c r="I618" i="10"/>
  <c r="I632" i="10"/>
  <c r="I660" i="10"/>
  <c r="I27" i="10"/>
  <c r="I671" i="10" s="1"/>
  <c r="I38" i="10"/>
  <c r="I672" i="10" s="1"/>
  <c r="I646" i="10"/>
  <c r="F18" i="10"/>
  <c r="F19" i="10"/>
  <c r="F20" i="10"/>
  <c r="F21" i="10"/>
  <c r="F22" i="10"/>
  <c r="F24" i="10"/>
  <c r="F25" i="10"/>
  <c r="F26" i="10"/>
  <c r="F33" i="10"/>
  <c r="F34" i="10"/>
  <c r="F35" i="10"/>
  <c r="F36" i="10"/>
  <c r="F37" i="10"/>
  <c r="F44" i="10"/>
  <c r="F45" i="10"/>
  <c r="F46" i="10"/>
  <c r="F47" i="10"/>
  <c r="F48" i="10"/>
  <c r="F49" i="10"/>
  <c r="F50" i="10"/>
  <c r="F51" i="10"/>
  <c r="F58" i="10"/>
  <c r="F59" i="10"/>
  <c r="F60" i="10"/>
  <c r="F67" i="10"/>
  <c r="F68" i="10"/>
  <c r="F69" i="10"/>
  <c r="F70" i="10"/>
  <c r="F71" i="10"/>
  <c r="F72" i="10"/>
  <c r="F79" i="10"/>
  <c r="F80" i="10"/>
  <c r="F81" i="10"/>
  <c r="F82" i="10"/>
  <c r="F90" i="10"/>
  <c r="F91" i="10"/>
  <c r="F92" i="10"/>
  <c r="F93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8" i="10"/>
  <c r="F119" i="10"/>
  <c r="F120" i="10"/>
  <c r="F121" i="10"/>
  <c r="F122" i="10"/>
  <c r="F123" i="10"/>
  <c r="F124" i="10"/>
  <c r="F125" i="10"/>
  <c r="F126" i="10"/>
  <c r="F133" i="10"/>
  <c r="F134" i="10"/>
  <c r="F135" i="10"/>
  <c r="F136" i="10"/>
  <c r="F137" i="10"/>
  <c r="F145" i="10"/>
  <c r="F146" i="10"/>
  <c r="F147" i="10"/>
  <c r="F148" i="10"/>
  <c r="F149" i="10"/>
  <c r="F150" i="10"/>
  <c r="F151" i="10"/>
  <c r="F152" i="10"/>
  <c r="F159" i="10"/>
  <c r="F160" i="10"/>
  <c r="F161" i="10"/>
  <c r="F162" i="10"/>
  <c r="F163" i="10"/>
  <c r="F164" i="10"/>
  <c r="F165" i="10"/>
  <c r="F166" i="10"/>
  <c r="F172" i="10"/>
  <c r="F173" i="10"/>
  <c r="F174" i="10"/>
  <c r="F175" i="10"/>
  <c r="F176" i="10"/>
  <c r="F177" i="10"/>
  <c r="F178" i="10"/>
  <c r="F179" i="10"/>
  <c r="F180" i="10"/>
  <c r="F181" i="10"/>
  <c r="F182" i="10"/>
  <c r="F183" i="10"/>
  <c r="F184" i="10"/>
  <c r="F185" i="10"/>
  <c r="F192" i="10"/>
  <c r="F193" i="10"/>
  <c r="F194" i="10"/>
  <c r="F195" i="10"/>
  <c r="F196" i="10"/>
  <c r="F197" i="10"/>
  <c r="F204" i="10"/>
  <c r="F205" i="10"/>
  <c r="F206" i="10"/>
  <c r="F207" i="10"/>
  <c r="F208" i="10"/>
  <c r="F209" i="10"/>
  <c r="F210" i="10"/>
  <c r="F211" i="10"/>
  <c r="F218" i="10"/>
  <c r="F219" i="10"/>
  <c r="F220" i="10"/>
  <c r="F227" i="10"/>
  <c r="F228" i="10"/>
  <c r="F229" i="10"/>
  <c r="F235" i="10"/>
  <c r="F236" i="10"/>
  <c r="F244" i="10"/>
  <c r="F245" i="10"/>
  <c r="F252" i="10"/>
  <c r="F260" i="10"/>
  <c r="F261" i="10"/>
  <c r="F267" i="10"/>
  <c r="F268" i="10"/>
  <c r="F269" i="10"/>
  <c r="F270" i="10"/>
  <c r="F276" i="10"/>
  <c r="F277" i="10"/>
  <c r="F278" i="10"/>
  <c r="F285" i="10"/>
  <c r="F286" i="10"/>
  <c r="F287" i="10"/>
  <c r="F288" i="10"/>
  <c r="F294" i="10"/>
  <c r="F295" i="10"/>
  <c r="F296" i="10"/>
  <c r="F303" i="10"/>
  <c r="F310" i="10"/>
  <c r="F317" i="10"/>
  <c r="F324" i="10"/>
  <c r="F325" i="10"/>
  <c r="F332" i="10"/>
  <c r="F333" i="10"/>
  <c r="F334" i="10"/>
  <c r="F342" i="10"/>
  <c r="F343" i="10"/>
  <c r="F350" i="10"/>
  <c r="F358" i="10"/>
  <c r="F366" i="10"/>
  <c r="F375" i="10"/>
  <c r="F376" i="10"/>
  <c r="F384" i="10"/>
  <c r="F392" i="10"/>
  <c r="F400" i="10"/>
  <c r="F401" i="10"/>
  <c r="F410" i="10"/>
  <c r="F411" i="10"/>
  <c r="F412" i="10"/>
  <c r="F420" i="10"/>
  <c r="F421" i="10"/>
  <c r="F429" i="10"/>
  <c r="F437" i="10"/>
  <c r="F438" i="10"/>
  <c r="F446" i="10"/>
  <c r="F455" i="10"/>
  <c r="F456" i="10"/>
  <c r="F464" i="10"/>
  <c r="F472" i="10"/>
  <c r="F481" i="10"/>
  <c r="F482" i="10"/>
  <c r="F490" i="10"/>
  <c r="F491" i="10"/>
  <c r="F492" i="10"/>
  <c r="F493" i="10"/>
  <c r="F494" i="10"/>
  <c r="F496" i="10"/>
  <c r="F497" i="10"/>
  <c r="F498" i="10"/>
  <c r="F499" i="10"/>
  <c r="F500" i="10"/>
  <c r="F508" i="10"/>
  <c r="F509" i="10"/>
  <c r="F510" i="10"/>
  <c r="F511" i="10"/>
  <c r="F512" i="10"/>
  <c r="F520" i="10"/>
  <c r="F521" i="10"/>
  <c r="F522" i="10"/>
  <c r="F531" i="10"/>
  <c r="F539" i="10"/>
  <c r="F540" i="10"/>
  <c r="F541" i="10"/>
  <c r="F549" i="10"/>
  <c r="F551" i="10"/>
  <c r="F552" i="10"/>
  <c r="F560" i="10"/>
  <c r="F561" i="10"/>
  <c r="F562" i="10"/>
  <c r="F563" i="10"/>
  <c r="F564" i="10"/>
  <c r="F565" i="10"/>
  <c r="F573" i="10"/>
  <c r="F574" i="10"/>
  <c r="F575" i="10"/>
  <c r="F576" i="10"/>
  <c r="F584" i="10"/>
  <c r="F585" i="10"/>
  <c r="F586" i="10"/>
  <c r="F587" i="10"/>
  <c r="F588" i="10"/>
  <c r="F589" i="10"/>
  <c r="F590" i="10"/>
  <c r="F597" i="10"/>
  <c r="F598" i="10"/>
  <c r="F599" i="10"/>
  <c r="F600" i="10"/>
  <c r="F601" i="10"/>
  <c r="F602" i="10"/>
  <c r="F603" i="10"/>
  <c r="F610" i="10"/>
  <c r="F611" i="10"/>
  <c r="F612" i="10"/>
  <c r="F613" i="10"/>
  <c r="F614" i="10"/>
  <c r="F615" i="10"/>
  <c r="F616" i="10"/>
  <c r="F617" i="10"/>
  <c r="F624" i="10"/>
  <c r="F625" i="10"/>
  <c r="F626" i="10"/>
  <c r="F627" i="10"/>
  <c r="F628" i="10"/>
  <c r="F629" i="10"/>
  <c r="F630" i="10"/>
  <c r="F631" i="10"/>
  <c r="F638" i="10"/>
  <c r="F639" i="10"/>
  <c r="F640" i="10"/>
  <c r="F641" i="10"/>
  <c r="F642" i="10"/>
  <c r="F643" i="10"/>
  <c r="F644" i="10"/>
  <c r="F645" i="10"/>
  <c r="F652" i="10"/>
  <c r="F653" i="10"/>
  <c r="E682" i="10" s="1"/>
  <c r="F654" i="10"/>
  <c r="F655" i="10"/>
  <c r="F657" i="10"/>
  <c r="F658" i="10"/>
  <c r="F659" i="10"/>
  <c r="H25" i="5"/>
  <c r="H64" i="2"/>
  <c r="I41" i="2"/>
  <c r="I61" i="2"/>
  <c r="E61" i="2"/>
  <c r="F61" i="2"/>
  <c r="G61" i="2"/>
  <c r="H61" i="2"/>
  <c r="J61" i="2"/>
  <c r="E62" i="2"/>
  <c r="F62" i="2"/>
  <c r="G62" i="2"/>
  <c r="H62" i="2"/>
  <c r="I62" i="2"/>
  <c r="J62" i="2"/>
  <c r="E63" i="2"/>
  <c r="F63" i="2"/>
  <c r="G63" i="2"/>
  <c r="H63" i="2"/>
  <c r="I63" i="2"/>
  <c r="J63" i="2"/>
  <c r="E64" i="2"/>
  <c r="F64" i="2"/>
  <c r="G64" i="2"/>
  <c r="J64" i="2"/>
  <c r="E65" i="2"/>
  <c r="F65" i="2"/>
  <c r="J65" i="2"/>
  <c r="D65" i="2"/>
  <c r="D64" i="2"/>
  <c r="D63" i="2"/>
  <c r="D62" i="2"/>
  <c r="D61" i="2"/>
  <c r="F36" i="17"/>
  <c r="F37" i="17"/>
  <c r="K22" i="2"/>
  <c r="J45" i="2"/>
  <c r="H45" i="2"/>
  <c r="G45" i="2"/>
  <c r="F45" i="2"/>
  <c r="E45" i="2"/>
  <c r="D45" i="2"/>
  <c r="I27" i="16"/>
  <c r="I28" i="16"/>
  <c r="I29" i="16"/>
  <c r="I30" i="16"/>
  <c r="I31" i="16"/>
  <c r="I32" i="16"/>
  <c r="I33" i="16"/>
  <c r="I34" i="16"/>
  <c r="I26" i="16"/>
  <c r="I23" i="16"/>
  <c r="I24" i="16"/>
  <c r="I22" i="16"/>
  <c r="I19" i="16"/>
  <c r="I17" i="16"/>
  <c r="I21" i="16"/>
  <c r="I36" i="16"/>
  <c r="I37" i="16"/>
  <c r="I38" i="16"/>
  <c r="I39" i="16"/>
  <c r="I40" i="16"/>
  <c r="I41" i="16"/>
  <c r="I42" i="16"/>
  <c r="I43" i="16"/>
  <c r="I44" i="16"/>
  <c r="I45" i="16"/>
  <c r="I46" i="16"/>
  <c r="I47" i="16"/>
  <c r="I48" i="16"/>
  <c r="I49" i="16"/>
  <c r="I50" i="16"/>
  <c r="I51" i="16"/>
  <c r="I52" i="16"/>
  <c r="I53" i="16"/>
  <c r="I54" i="16"/>
  <c r="I55" i="16"/>
  <c r="I56" i="16"/>
  <c r="I57" i="16"/>
  <c r="I58" i="16"/>
  <c r="I59" i="16"/>
  <c r="I60" i="16"/>
  <c r="I61" i="16"/>
  <c r="I62" i="16"/>
  <c r="I63" i="16"/>
  <c r="I64" i="16"/>
  <c r="I65" i="16"/>
  <c r="I66" i="16"/>
  <c r="I67" i="16"/>
  <c r="I68" i="16"/>
  <c r="I69" i="16"/>
  <c r="I70" i="16"/>
  <c r="I71" i="16"/>
  <c r="I72" i="16"/>
  <c r="I73" i="16"/>
  <c r="I74" i="16"/>
  <c r="I75" i="16"/>
  <c r="I76" i="16"/>
  <c r="I77" i="16"/>
  <c r="I78" i="16"/>
  <c r="I79" i="16"/>
  <c r="I80" i="16"/>
  <c r="I81" i="16"/>
  <c r="E83" i="16"/>
  <c r="F83" i="16"/>
  <c r="G83" i="16"/>
  <c r="H83" i="16"/>
  <c r="C13" i="8"/>
  <c r="D13" i="8"/>
  <c r="D17" i="8" s="1"/>
  <c r="E13" i="8"/>
  <c r="F13" i="8"/>
  <c r="B13" i="8"/>
  <c r="F12" i="8"/>
  <c r="E12" i="8"/>
  <c r="B12" i="8"/>
  <c r="C12" i="8"/>
  <c r="C17" i="8" s="1"/>
  <c r="G14" i="8"/>
  <c r="G15" i="8"/>
  <c r="G16" i="8"/>
  <c r="I27" i="5"/>
  <c r="G65" i="2"/>
  <c r="K63" i="2" l="1"/>
  <c r="K62" i="2"/>
  <c r="I83" i="16"/>
  <c r="D67" i="2"/>
  <c r="E683" i="10"/>
  <c r="H65" i="2"/>
  <c r="K64" i="2"/>
  <c r="K61" i="2"/>
  <c r="H661" i="10"/>
  <c r="F682" i="10"/>
  <c r="I661" i="10"/>
  <c r="G661" i="10"/>
  <c r="I578" i="10"/>
  <c r="G578" i="10"/>
  <c r="H578" i="10"/>
  <c r="I524" i="10"/>
  <c r="H524" i="10"/>
  <c r="G524" i="10"/>
  <c r="I474" i="10"/>
  <c r="G474" i="10"/>
  <c r="H474" i="10"/>
  <c r="G448" i="10"/>
  <c r="I448" i="10"/>
  <c r="H448" i="10"/>
  <c r="I403" i="10"/>
  <c r="H403" i="10"/>
  <c r="G403" i="10"/>
  <c r="I368" i="10"/>
  <c r="H368" i="10"/>
  <c r="G368" i="10"/>
  <c r="H336" i="10"/>
  <c r="I336" i="10"/>
  <c r="G336" i="10"/>
  <c r="G280" i="10"/>
  <c r="H280" i="10"/>
  <c r="I280" i="10"/>
  <c r="I154" i="10"/>
  <c r="H154" i="10"/>
  <c r="G154" i="10"/>
  <c r="E33" i="17"/>
  <c r="F683" i="10"/>
  <c r="I669" i="10"/>
  <c r="E39" i="17"/>
  <c r="F39" i="17" s="1"/>
  <c r="E40" i="17"/>
  <c r="F40" i="17" s="1"/>
  <c r="D681" i="10"/>
  <c r="D683" i="10" s="1"/>
  <c r="F17" i="8"/>
  <c r="I65" i="2"/>
  <c r="I45" i="2"/>
  <c r="K29" i="2"/>
  <c r="E67" i="2"/>
  <c r="K45" i="2"/>
  <c r="I670" i="10"/>
  <c r="F457" i="10"/>
  <c r="F221" i="10"/>
  <c r="F230" i="10"/>
  <c r="F385" i="10"/>
  <c r="F304" i="10"/>
  <c r="F367" i="10"/>
  <c r="F212" i="10"/>
  <c r="F61" i="10"/>
  <c r="F254" i="10"/>
  <c r="F237" i="10"/>
  <c r="D672" i="10"/>
  <c r="F672" i="10" s="1"/>
  <c r="F473" i="10"/>
  <c r="F553" i="10"/>
  <c r="D697" i="10"/>
  <c r="D698" i="10" s="1"/>
  <c r="F52" i="10"/>
  <c r="F311" i="10"/>
  <c r="F532" i="10"/>
  <c r="F439" i="10"/>
  <c r="F591" i="10"/>
  <c r="F422" i="10"/>
  <c r="F94" i="10"/>
  <c r="F359" i="10"/>
  <c r="F465" i="10"/>
  <c r="F344" i="10"/>
  <c r="F289" i="10"/>
  <c r="F246" i="10"/>
  <c r="I662" i="10"/>
  <c r="F542" i="10"/>
  <c r="F523" i="10"/>
  <c r="F501" i="10"/>
  <c r="F483" i="10"/>
  <c r="D670" i="10"/>
  <c r="D17" i="17"/>
  <c r="F186" i="10"/>
  <c r="G662" i="10"/>
  <c r="E706" i="10" s="1"/>
  <c r="G12" i="8"/>
  <c r="F660" i="10"/>
  <c r="F646" i="10"/>
  <c r="F402" i="10"/>
  <c r="F326" i="10"/>
  <c r="F297" i="10"/>
  <c r="F271" i="10"/>
  <c r="F138" i="10"/>
  <c r="F112" i="10"/>
  <c r="F73" i="10"/>
  <c r="F27" i="17"/>
  <c r="J67" i="2"/>
  <c r="G13" i="8"/>
  <c r="H67" i="2"/>
  <c r="F632" i="10"/>
  <c r="F604" i="10"/>
  <c r="F577" i="10"/>
  <c r="F447" i="10"/>
  <c r="F413" i="10"/>
  <c r="F377" i="10"/>
  <c r="F335" i="10"/>
  <c r="F262" i="10"/>
  <c r="F198" i="10"/>
  <c r="F153" i="10"/>
  <c r="F83" i="10"/>
  <c r="F38" i="10"/>
  <c r="G664" i="10"/>
  <c r="E35" i="17"/>
  <c r="F35" i="17" s="1"/>
  <c r="D33" i="17"/>
  <c r="D32" i="17"/>
  <c r="F32" i="17" s="1"/>
  <c r="G67" i="2"/>
  <c r="F67" i="2"/>
  <c r="F618" i="10"/>
  <c r="F566" i="10"/>
  <c r="F513" i="10"/>
  <c r="F430" i="10"/>
  <c r="F393" i="10"/>
  <c r="F351" i="10"/>
  <c r="F318" i="10"/>
  <c r="F279" i="10"/>
  <c r="F167" i="10"/>
  <c r="F127" i="10"/>
  <c r="F27" i="10"/>
  <c r="E19" i="17"/>
  <c r="F19" i="17" s="1"/>
  <c r="D34" i="17"/>
  <c r="F34" i="17" s="1"/>
  <c r="D26" i="17"/>
  <c r="F26" i="17" s="1"/>
  <c r="F671" i="10"/>
  <c r="F23" i="17"/>
  <c r="E17" i="17"/>
  <c r="I664" i="10"/>
  <c r="H662" i="10"/>
  <c r="I87" i="16" s="1"/>
  <c r="E669" i="10"/>
  <c r="D669" i="10"/>
  <c r="F21" i="17"/>
  <c r="F30" i="17"/>
  <c r="F22" i="17"/>
  <c r="F28" i="17"/>
  <c r="H664" i="10"/>
  <c r="E670" i="10"/>
  <c r="F29" i="17"/>
  <c r="F24" i="17"/>
  <c r="E17" i="8"/>
  <c r="B17" i="8"/>
  <c r="F678" i="10" l="1"/>
  <c r="F680" i="10" s="1"/>
  <c r="K65" i="2"/>
  <c r="G20" i="8"/>
  <c r="E705" i="10"/>
  <c r="E703" i="10"/>
  <c r="E704" i="10"/>
  <c r="E82" i="14"/>
  <c r="F661" i="10"/>
  <c r="F578" i="10"/>
  <c r="F524" i="10"/>
  <c r="F448" i="10"/>
  <c r="F474" i="10"/>
  <c r="F403" i="10"/>
  <c r="F368" i="10"/>
  <c r="F336" i="10"/>
  <c r="F280" i="10"/>
  <c r="F154" i="10"/>
  <c r="F33" i="17"/>
  <c r="I67" i="2"/>
  <c r="K67" i="2" s="1"/>
  <c r="I673" i="10"/>
  <c r="I86" i="16"/>
  <c r="I88" i="16" s="1"/>
  <c r="F17" i="17"/>
  <c r="E42" i="17"/>
  <c r="K48" i="2"/>
  <c r="B19" i="13"/>
  <c r="G17" i="8"/>
  <c r="F664" i="10"/>
  <c r="D42" i="17"/>
  <c r="F662" i="10"/>
  <c r="G21" i="8"/>
  <c r="F669" i="10"/>
  <c r="D673" i="10"/>
  <c r="D680" i="10" s="1"/>
  <c r="K49" i="2"/>
  <c r="F670" i="10"/>
  <c r="E673" i="10"/>
  <c r="G22" i="8" l="1"/>
  <c r="D684" i="10"/>
  <c r="F42" i="17"/>
  <c r="K50" i="2"/>
  <c r="H673" i="10"/>
  <c r="F673" i="10"/>
  <c r="E680" i="10" l="1"/>
  <c r="F674" i="10"/>
  <c r="G670" i="10" s="1"/>
  <c r="G669" i="10"/>
  <c r="G674" i="10" l="1"/>
</calcChain>
</file>

<file path=xl/comments1.xml><?xml version="1.0" encoding="utf-8"?>
<comments xmlns="http://schemas.openxmlformats.org/spreadsheetml/2006/main">
  <authors>
    <author>rramos</author>
  </authors>
  <commentList>
    <comment ref="I539" authorId="0">
      <text>
        <r>
          <rPr>
            <b/>
            <sz val="8"/>
            <color indexed="81"/>
            <rFont val="Tahoma"/>
            <family val="2"/>
          </rPr>
          <t>rramos:</t>
        </r>
        <r>
          <rPr>
            <sz val="8"/>
            <color indexed="81"/>
            <rFont val="Tahoma"/>
            <family val="2"/>
          </rPr>
          <t xml:space="preserve">
Se cambio de grupo por que no tiene el Serumns. Tap Santa Gadea</t>
        </r>
      </text>
    </comment>
    <comment ref="I587" authorId="0">
      <text>
        <r>
          <rPr>
            <b/>
            <sz val="8"/>
            <color indexed="81"/>
            <rFont val="Tahoma"/>
            <family val="2"/>
          </rPr>
          <t>rramos:</t>
        </r>
        <r>
          <rPr>
            <sz val="8"/>
            <color indexed="81"/>
            <rFont val="Tahoma"/>
            <family val="2"/>
          </rPr>
          <t xml:space="preserve">
Se cambia del Cargo de Odontologo  asistente profesional  por falta de serum y esta laborando en Enfermeria</t>
        </r>
      </text>
    </comment>
  </commentList>
</comments>
</file>

<file path=xl/sharedStrings.xml><?xml version="1.0" encoding="utf-8"?>
<sst xmlns="http://schemas.openxmlformats.org/spreadsheetml/2006/main" count="2310" uniqueCount="797">
  <si>
    <t>P</t>
  </si>
  <si>
    <t>001</t>
  </si>
  <si>
    <t>002</t>
  </si>
  <si>
    <t>003</t>
  </si>
  <si>
    <t>Técnico Administrativo I</t>
  </si>
  <si>
    <t>DENOMINACIÓN DEL ORGANO: ORGANO DE CONTROL INSTITUCIONAL</t>
  </si>
  <si>
    <t>Asistente Administrativo I</t>
  </si>
  <si>
    <t>DENOMINACIÓN DEL ORGANO: OFICINA EJECUTIVA DE PLANEAMIENTO ESTRATEGICO</t>
  </si>
  <si>
    <t>DENOMINACIÓN DEL ORGANO: OFICINA DE ASESORIA JURIDICA</t>
  </si>
  <si>
    <t xml:space="preserve">DENOMINACIÓN DE LA UNIDAD ORGANICA:  </t>
  </si>
  <si>
    <t>Especialista Administrativo I</t>
  </si>
  <si>
    <t xml:space="preserve">DENOMINACIÓN DEL ORGANO: OFICINA EJECUTIVA DE ADMINISTRACION </t>
  </si>
  <si>
    <t>DENOMINACIÓN DE LA UNIDAD ORGANICA: OFICINA DE PERSONAL</t>
  </si>
  <si>
    <t>DENOMINACIÓN DE LA UNIDAD ORGANICA: OFICINA DE ECONOMIA</t>
  </si>
  <si>
    <t xml:space="preserve">DENOMINACIÓN DEL ORGANO:  OFICINA EJECUTIVA DE ADMINISTRACION </t>
  </si>
  <si>
    <t>DENOMINACIÓN DE LA UNIDAD ORGANICA:  OFICINA DE LOGISTICA</t>
  </si>
  <si>
    <t xml:space="preserve">DENOMINACIÓN DEL ORGANO: OFICINA EJECUTIVA DE ADMINISTRACION  </t>
  </si>
  <si>
    <t xml:space="preserve">DENOMINACIÓN DE LA UNIDAD ORGANICA: OFICINA DE SERVICIOS GENERALES Y MANTENIMIENTO  </t>
  </si>
  <si>
    <t>DENOMINACIÓN DEL ORGANO: OFICINA DE COMUNICACIONES</t>
  </si>
  <si>
    <t>DENOMINACIÓN DEL ORGANO: OFICINA DE ESTADISTICA E INFORMATICA</t>
  </si>
  <si>
    <t>DENOMINACIÓN DEL ORGANO: OFICINA DE APOYO A LA DOCENCIA E INVESTIGACION</t>
  </si>
  <si>
    <t>DENOMINACIÓN DEL ORGANO: OFICINA DE SEGUROS</t>
  </si>
  <si>
    <t>DENOMINACIÓN DEL ORGANO: DEPARTAMENTO DE GINECO-OBSTETRICIA</t>
  </si>
  <si>
    <t>Director/a del Hospital III</t>
  </si>
  <si>
    <t>Director/a Adjunto</t>
  </si>
  <si>
    <t>Coordinador/a</t>
  </si>
  <si>
    <t>Chofer</t>
  </si>
  <si>
    <t>Asistente Ejecutivo I</t>
  </si>
  <si>
    <t>I.-</t>
  </si>
  <si>
    <t>004-006</t>
  </si>
  <si>
    <t>II.-</t>
  </si>
  <si>
    <t>RE</t>
  </si>
  <si>
    <t>Auditor</t>
  </si>
  <si>
    <t>Asistente Profesional I</t>
  </si>
  <si>
    <t>Asistente Técnico Secretarial</t>
  </si>
  <si>
    <t>III.-</t>
  </si>
  <si>
    <t>Auxiliar Administrativo</t>
  </si>
  <si>
    <t>Especialista en Gestión en Salud I</t>
  </si>
  <si>
    <t>Especialista en Prevención de Riesgos y Desastres</t>
  </si>
  <si>
    <t>IV.-</t>
  </si>
  <si>
    <t>Abogado/a</t>
  </si>
  <si>
    <t>V.-</t>
  </si>
  <si>
    <t>046</t>
  </si>
  <si>
    <t>Especialista en Epidemiología Hospitalaria</t>
  </si>
  <si>
    <t>Especialista en Epidemiología I</t>
  </si>
  <si>
    <t>VI.-</t>
  </si>
  <si>
    <t>Especialista en Gestión en Salud II</t>
  </si>
  <si>
    <t>VII.-</t>
  </si>
  <si>
    <t>03308005</t>
  </si>
  <si>
    <t>Médico</t>
  </si>
  <si>
    <t>Contador/a I</t>
  </si>
  <si>
    <t>Especialista en Mantenimiento</t>
  </si>
  <si>
    <t>Mecánico Automotriz</t>
  </si>
  <si>
    <t>Trabajador de Servicios Generales</t>
  </si>
  <si>
    <t>VII.1</t>
  </si>
  <si>
    <t>VII.2</t>
  </si>
  <si>
    <t>VII.3</t>
  </si>
  <si>
    <t>VII.4</t>
  </si>
  <si>
    <t>VIII.</t>
  </si>
  <si>
    <t>Capellan</t>
  </si>
  <si>
    <t>IX.</t>
  </si>
  <si>
    <t>X.</t>
  </si>
  <si>
    <t>XI.</t>
  </si>
  <si>
    <t>XII.</t>
  </si>
  <si>
    <t>Jefe de Departamento</t>
  </si>
  <si>
    <t>Médico Especialista</t>
  </si>
  <si>
    <t>Especialista en Estadística I</t>
  </si>
  <si>
    <t>XIII.</t>
  </si>
  <si>
    <t>XIV.</t>
  </si>
  <si>
    <t>XII.1</t>
  </si>
  <si>
    <t>XII.2</t>
  </si>
  <si>
    <t>XII.3</t>
  </si>
  <si>
    <t>XII.4</t>
  </si>
  <si>
    <t>XII.5</t>
  </si>
  <si>
    <t>XII.6</t>
  </si>
  <si>
    <t>XII.7</t>
  </si>
  <si>
    <t>Auditor Especialista</t>
  </si>
  <si>
    <t>Jefe de Servicio</t>
  </si>
  <si>
    <t>Obstetriz</t>
  </si>
  <si>
    <t>XIII.1</t>
  </si>
  <si>
    <t>Médico Subespecialista</t>
  </si>
  <si>
    <t>XIII.2</t>
  </si>
  <si>
    <t>XIII.4</t>
  </si>
  <si>
    <t>XIII.3</t>
  </si>
  <si>
    <t>XIII.5</t>
  </si>
  <si>
    <t>XIII.6</t>
  </si>
  <si>
    <t xml:space="preserve">Tecnólogo Médico  </t>
  </si>
  <si>
    <t>XIV.1</t>
  </si>
  <si>
    <t>XIV.2</t>
  </si>
  <si>
    <t>XIV.3</t>
  </si>
  <si>
    <t>XV.</t>
  </si>
  <si>
    <t>XV.1</t>
  </si>
  <si>
    <t>XV.2</t>
  </si>
  <si>
    <t>XV.3</t>
  </si>
  <si>
    <t>XVI.</t>
  </si>
  <si>
    <t>XVI.1</t>
  </si>
  <si>
    <t>XVI.2</t>
  </si>
  <si>
    <t>XVI.3</t>
  </si>
  <si>
    <t>XVI.4</t>
  </si>
  <si>
    <t>XVII.</t>
  </si>
  <si>
    <t>Odontólogo</t>
  </si>
  <si>
    <t>XVII.2</t>
  </si>
  <si>
    <t>XVII.1</t>
  </si>
  <si>
    <t>XVIII.</t>
  </si>
  <si>
    <t>XVIII.1</t>
  </si>
  <si>
    <t>Mëdico Especialista</t>
  </si>
  <si>
    <t>Especialista Administrativo II</t>
  </si>
  <si>
    <t>Tecnólogo Médico</t>
  </si>
  <si>
    <t>Auxiliar Asistencial</t>
  </si>
  <si>
    <t>XVIII.2</t>
  </si>
  <si>
    <t>Psicólogo</t>
  </si>
  <si>
    <t>241</t>
  </si>
  <si>
    <t>245</t>
  </si>
  <si>
    <t>Químico Farmacéutico</t>
  </si>
  <si>
    <t>XVIII.3</t>
  </si>
  <si>
    <t>XIX.</t>
  </si>
  <si>
    <t>XIX.1</t>
  </si>
  <si>
    <t>XIX.2</t>
  </si>
  <si>
    <t>XIX.3</t>
  </si>
  <si>
    <t>Nutricionista</t>
  </si>
  <si>
    <t>XIX.4</t>
  </si>
  <si>
    <t>XX.</t>
  </si>
  <si>
    <t>XX.1</t>
  </si>
  <si>
    <t>XX.2</t>
  </si>
  <si>
    <t>XX.3</t>
  </si>
  <si>
    <t>XX.4</t>
  </si>
  <si>
    <t>XX.5</t>
  </si>
  <si>
    <t>Enfermera/o</t>
  </si>
  <si>
    <t>Asistente Administrativo II</t>
  </si>
  <si>
    <t>Especialista Administrativo III</t>
  </si>
  <si>
    <t>Especialista en Epidemiología II</t>
  </si>
  <si>
    <t>Asistente Profesional II</t>
  </si>
  <si>
    <t>Especialista en Desarrollo de Recursos Humanos II</t>
  </si>
  <si>
    <t>CUADRO  PARA  ASIGNACIÓN  DE  PERSONAL (CAP) - 2012</t>
  </si>
  <si>
    <t>Especialista en Estadística II</t>
  </si>
  <si>
    <t>Especialista en Telecomunicaciones II</t>
  </si>
  <si>
    <t>007-009</t>
  </si>
  <si>
    <t>013</t>
  </si>
  <si>
    <t>018</t>
  </si>
  <si>
    <t>019</t>
  </si>
  <si>
    <t>045</t>
  </si>
  <si>
    <t>Educador/a para la Salud II</t>
  </si>
  <si>
    <t>Jefe/a de Oficina</t>
  </si>
  <si>
    <t xml:space="preserve">DENOMINACIÓN DEL ORGANO: DEPARTAMENTO DE GINECO-OBSTETRICIA </t>
  </si>
  <si>
    <t>DENOMINACIÓN DE LA UNIDAD ORGANICA: SERVICIO DE MEDICINA MATERNO FETAL</t>
  </si>
  <si>
    <t xml:space="preserve">DENOMINACIÓN DEL ORGANO: DEPARTAMENTO DE GINECO-OBSTETRICIA  </t>
  </si>
  <si>
    <t>DENOMINACIÓN DE LA UNIDAD ORGANICA: SERVICIO DE GINECO-OBSTETRICIA DE LA ADOLESCENTE</t>
  </si>
  <si>
    <t xml:space="preserve">DENOMINACIÓN DEL ORGANO:   DEPARTAMENTO DE GINECO-OBSTETRICIA          </t>
  </si>
  <si>
    <t>DENOMINACIÓN DE LA UNIDAD ORGANICA: SERVICIO DE GINECOLOGIA</t>
  </si>
  <si>
    <t>DENOMINACIÓN DE LA UNIDAD ORGANICA: SERVICIO DE REPRODUCCION HUMANA</t>
  </si>
  <si>
    <t xml:space="preserve">DENOMINACIÓN DEL ORGANO: DEPARTAMENTO DE GINECO-OBSTETRICIA   </t>
  </si>
  <si>
    <t>DENOMINACIÓN DE LA UNIDAD ORGANICA: SERVICIO DE GINECOLOGIA ONCOLOGICA</t>
  </si>
  <si>
    <t>DENOMINACIÓN DE LA UNIDAD ORGANICA: SERVICIO DE MEDICINA ESPECIALIZADA</t>
  </si>
  <si>
    <t xml:space="preserve">DENOMINACIÓN DEL ORGANO: DEPARTAMENTO DE GINECO-OBSTETRICIA    </t>
  </si>
  <si>
    <t xml:space="preserve">DENOMINACIÓN DE LA UNIDAD ORGANICA: SERVICIO DE OBSTETRICIA </t>
  </si>
  <si>
    <t xml:space="preserve">DENOMINACIÓN DEL ORGANO: DEPARTAMENTO DE PEDIATRIA </t>
  </si>
  <si>
    <t xml:space="preserve">DENOMINACIÓN DEL ORGANO: DEPARTAMENTO DE PEDIATRIA  </t>
  </si>
  <si>
    <t xml:space="preserve">DENOMINACIÓN DE LA UNIDAD ORGANICA: SERVICIO DE NEONATOLOGIA </t>
  </si>
  <si>
    <t xml:space="preserve">DENOMINACIÓN DEL ORGANO: DEPARTAMENTO DE PEDIATRIA   </t>
  </si>
  <si>
    <t>DENOMINACIÓN DE LA UNIDAD ORGANICA:  SERVICIO DE LACTANTES</t>
  </si>
  <si>
    <t>DENOMINACIÓN DE LA UNIDAD ORGANICA:  SERVICIO DEL NIÑO</t>
  </si>
  <si>
    <t xml:space="preserve">DENOMINACIÓN DEL ORGANO: DEPARTAMENTO DE PEDIATRIA    </t>
  </si>
  <si>
    <t>DENOMINACIÓN DE LA UNIDAD ORGANICA: SERVICIO DEL ADOLESCENTE</t>
  </si>
  <si>
    <t>DENOMINACIÓN DE LA UNIDAD ORGANICA: SERVICIO DE SUBESPECIALIDADES PEDIATRICAS</t>
  </si>
  <si>
    <t>DENOMINACIÓN DE LA UNIDAD ORGANICA: SERVICIO DE MEDICINA DE REHABILITACION</t>
  </si>
  <si>
    <t>DENOMINACIÓN DEL ORGANO: DEPARTAMENTO DE CIRUGIA PEDIATRICA</t>
  </si>
  <si>
    <t xml:space="preserve">DENOMINACIÓN DEL ORGANO: DEPARTAMENTO DE CIRUGIA PEDIATRICA </t>
  </si>
  <si>
    <t>DENOMINACIÓN DE LA UNIDAD ORGANICA: SERVICIO DE CIRUGIA NEONATAL</t>
  </si>
  <si>
    <t>DENOMINACIÓN DE LA UNIDAD ORGANICA:  SERVICIO DE CIRUGIA PEDIATRICA, ORTOPEDIA Y TRAUMATOLOGIA INFANTIL</t>
  </si>
  <si>
    <t xml:space="preserve">DENOMINACIÓN DEL ORGANO:  DEPARTAMENTO DE CIRUGIA PEDIATRICA </t>
  </si>
  <si>
    <t>DENOMINACIÓN DE LA UNIDAD ORGANICA: SERVICIO DE CIRUGIA ESPECIALIZADA</t>
  </si>
  <si>
    <t>DENOMINACIÓN DEL ORGANO: DEPARTAMENTO DE ANESTESIOLOGIA Y CENTRO QUIRURGICO</t>
  </si>
  <si>
    <t xml:space="preserve">DENOMINACIÓN DEL ORGANO: DEPARTAMENTO DE ANESTESIOLOGIA Y CENTRO QUIRURGICO </t>
  </si>
  <si>
    <t>DENOMINACIÓN DE LA UNIDAD ORGANICA: SERVICIO DE CENTRO QUIRURGICO</t>
  </si>
  <si>
    <t>DENOMINACIÓN DE LA UNIDAD ORGANICA: SERVICIO DE RECUPERACION</t>
  </si>
  <si>
    <t>DENOMINACIÓN DE LA UNIDAD ORGANICA: SERVICIO DE CENTRAL DE ESTERILIZACION</t>
  </si>
  <si>
    <t>DENOMINACIÓN DEL ORGANO: DEPARTAMENTO DE EMERGENCIA Y CUIDADOS CRITICOS</t>
  </si>
  <si>
    <t xml:space="preserve">DENOMINACIÓN DEL ORGANO: DEPARTAMENTO DE EMERGENCIA Y CUIDADOS CRITICOS </t>
  </si>
  <si>
    <t xml:space="preserve">DENOMINACIÓN DE LA UNIDAD ORGANICA: SERVICIO DE EMERGENCIA </t>
  </si>
  <si>
    <t>DENOMINACIÓN DE LA UNIDAD ORGANICA: SERVICIO DE CUIDADOS CRITICOS DEL NEONATO</t>
  </si>
  <si>
    <t>DENOMINACIÓN DE LA UNIDAD ORGANICA: SERVICIO DE CUIDADOS CRITICOS DEL NIÑO Y EL ADOLESCENTE</t>
  </si>
  <si>
    <t>Ocupados</t>
  </si>
  <si>
    <t>Previstos</t>
  </si>
  <si>
    <t>Departamento de Pediátria</t>
  </si>
  <si>
    <t>DENOMINACIÓN DE LA UNIDAD ORGANICA: SERVICIO DE CUIDADOS CRITICOS DE LA MUJER</t>
  </si>
  <si>
    <t>DENOMINACIÓN DEL ORGANO: DEPARTAMENTO DE ODONTOESTOMATOLOGIA</t>
  </si>
  <si>
    <t xml:space="preserve">DENOMINACIÓN DEL ORGANO: DEPARTAMENTO DE ODONTOESTOMATOLOGIA </t>
  </si>
  <si>
    <t>DENOMINACIÓN DE LA UNIDAD ORGANICA: SERVICIO DE ODONTOESTOMATOLOGIA DE LA MUJER</t>
  </si>
  <si>
    <t xml:space="preserve">DENOMINACIÓN DEL ORGANO:  DEPARTAMENTO DE ODONTOESTOMATOLOGIA </t>
  </si>
  <si>
    <t>DENOMINACIÓN DE LA UNIDAD ORGANICA: SERVICIO DE ODONTOPEDIATRIA</t>
  </si>
  <si>
    <t>DENOMINACIÓN DEL ORGANO: DEPARTAMENTO DE AYUDA AL DIAGNOSTICO</t>
  </si>
  <si>
    <t xml:space="preserve">DENOMINACIÓN DEL ORGANO: DEPARTAMENTO DE AYUDA AL DIAGNOSTICO </t>
  </si>
  <si>
    <t>DENOMINACIÓN DE LA UNIDAD ORGANICA: SERVICIO DE PATOLOGIA CLINICA</t>
  </si>
  <si>
    <t>DENOMINACIÓN DE LA UNIDAD ORGANICA: SERVICIO DE ANATOMIA PATOLOGICA</t>
  </si>
  <si>
    <t>DENOMINACIÓN DE LA UNIDAD ORGANICA: SERVICIO DE DIAGNOSTICO  POR IMÁGENES</t>
  </si>
  <si>
    <t>DENOMINACIÓN DEL ORGANO: DEPARTAMENTO DE APOYO AL TRATAMIENTO</t>
  </si>
  <si>
    <t xml:space="preserve">DENOMINACIÓN DEL ORGANO: DEPARTAMENTO DE APOYO AL TRATAMIENTO </t>
  </si>
  <si>
    <t>DENOMINACIÓN DE LA UNIDAD ORGANICA: SERVICIO DE PSICOLOGIA</t>
  </si>
  <si>
    <t>DENOMINACIÓN DE LA UNIDAD ORGANICA:  SERVICIO DE TRABAJO SOCIAL</t>
  </si>
  <si>
    <t>DENOMINACIÓN DE LA UNIDAD ORGANICA: SERVICIO DE NUTRICION Y DIETETICA</t>
  </si>
  <si>
    <t>DENOMINACIÓN DE LA UNIDAD ORGANICA:  SERVICIO DE FARMACIA</t>
  </si>
  <si>
    <t xml:space="preserve">DENOMINACIÓN DEL ORGANO: DEPARTAMENTO DE ENFERMERIA </t>
  </si>
  <si>
    <t>047</t>
  </si>
  <si>
    <t>232</t>
  </si>
  <si>
    <t>237</t>
  </si>
  <si>
    <t>DENOMINACIÓN DE LA UNIDAD ORGANICA: SERVICIO DE ENFERMERIA EN PEDIATRIA</t>
  </si>
  <si>
    <t>DENOMINACIÓN DE LA UNIDAD ORGANICA: SERVICIO DE ENFERMERIA EN CIRUGIA PEDIATRICA</t>
  </si>
  <si>
    <t>DENOMINACIÓN DE LA UNIDAD ORGANICA: SERVICIO DE ENFERMERIA EN GINECO-OBSTETRICIA</t>
  </si>
  <si>
    <t xml:space="preserve">DENOMINACIÓN DEL ORGANO: DEPARTAMENTO DE ENFERMERIA  </t>
  </si>
  <si>
    <t>DENOMINACIÓN DE LA UNIDAD ORGANICA: SERVICIO DE ENFERMERIA EN ANESTESIOLOGIA Y CENTRAL DE ESTERILIZACION</t>
  </si>
  <si>
    <t>DENOMINACIÓN DE LA UNIDAD ORGANICA: SERVICIO DE ENFERMERIA EN EMERGENCIA Y CUIDADOS CRITICOS</t>
  </si>
  <si>
    <t>TOTAL GENERAL</t>
  </si>
  <si>
    <t>SP-EJ</t>
  </si>
  <si>
    <t>SP-DS</t>
  </si>
  <si>
    <t>SP-ES</t>
  </si>
  <si>
    <t>SP-AP</t>
  </si>
  <si>
    <t>DENOMINACIÓN DEL ORGANO:  OFICINA DE EPIIDEMIOLOGIA Y SALUD AMBIENTAL</t>
  </si>
  <si>
    <t>DENOMINACIÓN DEL ORGANO:  OFICINA DE GESTION DE  LA CALIDAD</t>
  </si>
  <si>
    <t xml:space="preserve">     DIRECCION DE SALUD V LIMA CIUDAD</t>
  </si>
  <si>
    <t>HOSPITAL  NACIONAL DOCENTE MADRE NIÑO "SAN BARTOLOME"</t>
  </si>
  <si>
    <t xml:space="preserve">          OFICINA EJECUTIVA DE PLANEAMIENTO ESTRATEGICO</t>
  </si>
  <si>
    <t xml:space="preserve">
ENTIDAD:    </t>
  </si>
  <si>
    <t>RESUMEN CUANTITATIVO
HOSPITAL  NACIONAL DOCENTE MADRE NIÑO "SAN BARTOLOME"</t>
  </si>
  <si>
    <t xml:space="preserve">SECTOR: </t>
  </si>
  <si>
    <t xml:space="preserve">ÓRGANOS  O UNIDADES ORGÁNICAS               </t>
  </si>
  <si>
    <t xml:space="preserve">CLASIFICACION </t>
  </si>
  <si>
    <t xml:space="preserve">TOTAL  </t>
  </si>
  <si>
    <t>Directivos</t>
  </si>
  <si>
    <t>Tecnicos Especializados</t>
  </si>
  <si>
    <t>Técnicos</t>
  </si>
  <si>
    <t>Auxiliares</t>
  </si>
  <si>
    <t>ORGANO DE DIRECCION</t>
  </si>
  <si>
    <t>Dirección General</t>
  </si>
  <si>
    <t xml:space="preserve">ORGANO DE CONTROL </t>
  </si>
  <si>
    <t>Organo de Control Institucional</t>
  </si>
  <si>
    <t>ORGANOS DE ASESORAMIENTO</t>
  </si>
  <si>
    <t>Oficina Ejecutiva de Planeamiento Estratégico</t>
  </si>
  <si>
    <t>Oficina de Asesoría Jurídica</t>
  </si>
  <si>
    <t>Oficina de  Epidemiología y Salud Amabiental</t>
  </si>
  <si>
    <t>Oficina de  Gestión de Calidad</t>
  </si>
  <si>
    <t>ORGANOS DE APOYO</t>
  </si>
  <si>
    <t>Oficina de  Ejecutiva de Administración</t>
  </si>
  <si>
    <t xml:space="preserve">  Oficina de  Personal </t>
  </si>
  <si>
    <t xml:space="preserve">  Oficina de  Economía</t>
  </si>
  <si>
    <t xml:space="preserve">  Oficina de  Logística</t>
  </si>
  <si>
    <t xml:space="preserve">  Oficina de  Servicios Generales y Mantenimiento</t>
  </si>
  <si>
    <t>Oficina de Comunicaciones</t>
  </si>
  <si>
    <t>Oficina de  Estadística e Informática</t>
  </si>
  <si>
    <t>Oficina de  Apoyo a la Docencia e Investigación</t>
  </si>
  <si>
    <t>Oficina de  Seguros</t>
  </si>
  <si>
    <t>ORGANOS DE LINEA</t>
  </si>
  <si>
    <t>Departamento de Gineco-Obstetricia</t>
  </si>
  <si>
    <t xml:space="preserve">   Servicio de Medicina Fetal</t>
  </si>
  <si>
    <t xml:space="preserve">   Servicio de Gineco-Obstetrcia de la Adolescente</t>
  </si>
  <si>
    <t xml:space="preserve">   Servicio de Ginecología</t>
  </si>
  <si>
    <t xml:space="preserve">   Servicio de Reproducción Humana</t>
  </si>
  <si>
    <t xml:space="preserve">   Servicio de Ginecología  Oncológica</t>
  </si>
  <si>
    <t xml:space="preserve">   Servicio de Medicina Especializada</t>
  </si>
  <si>
    <t xml:space="preserve">   Servicio de Obstetricia</t>
  </si>
  <si>
    <t>Departamento de Pediatría</t>
  </si>
  <si>
    <t xml:space="preserve">   Servicio de Neonatología</t>
  </si>
  <si>
    <t xml:space="preserve">   Servicio de Lactantes</t>
  </si>
  <si>
    <t xml:space="preserve">   Servicio del Niño</t>
  </si>
  <si>
    <t xml:space="preserve">   Servicio del Adolescente</t>
  </si>
  <si>
    <t xml:space="preserve">   Servicio de Subespecialidades Pediátricas</t>
  </si>
  <si>
    <t xml:space="preserve">   Servicio de  Medicina de Rehabilitación</t>
  </si>
  <si>
    <t>Departamento de Cirugía Pediátrica</t>
  </si>
  <si>
    <t xml:space="preserve">   Servicio de  Cirugía Neonatal</t>
  </si>
  <si>
    <t xml:space="preserve">   Servicio de  Cirugía Pediátrica, Ortopedia y Traumatología Infantil</t>
  </si>
  <si>
    <t xml:space="preserve">   Servicio de Cirugía Especializada</t>
  </si>
  <si>
    <t>Departamento de Anestesiología y Centro Quirúrgico</t>
  </si>
  <si>
    <t xml:space="preserve">   Servicio de Centro Quirúrgico </t>
  </si>
  <si>
    <t xml:space="preserve">   Servicio de Recuperación</t>
  </si>
  <si>
    <t xml:space="preserve">   Servicio de Central de Esterilización</t>
  </si>
  <si>
    <t>Departamento de Emergencia y Cuidados Críticos</t>
  </si>
  <si>
    <t xml:space="preserve">   Servicio de Emergencia</t>
  </si>
  <si>
    <t xml:space="preserve">   Servicio de  Cuidados Críicos del Neonato</t>
  </si>
  <si>
    <t xml:space="preserve">   Servicio de Cuidados Críticos del Niño y el Adolescente</t>
  </si>
  <si>
    <t xml:space="preserve">   Servicio de Cuidados Críticos de la Mujer</t>
  </si>
  <si>
    <t xml:space="preserve">Departamento de Odontoestomatología </t>
  </si>
  <si>
    <t xml:space="preserve">   Servicio de  Odontoestomatología de la Mujer</t>
  </si>
  <si>
    <t xml:space="preserve">   Servicio de  Odontopediatría</t>
  </si>
  <si>
    <t>Departamento de Ayuda al Diagnóstico</t>
  </si>
  <si>
    <t xml:space="preserve">   Servicio de  Patología Clínica</t>
  </si>
  <si>
    <t xml:space="preserve">   Servicio de Anatomía Patológica</t>
  </si>
  <si>
    <t xml:space="preserve">   Servicio de Diagnóstico por Imágenes</t>
  </si>
  <si>
    <t>Departamento de Apoyo al  Tratamiento</t>
  </si>
  <si>
    <t>Servicio de  Psicología</t>
  </si>
  <si>
    <t>Servicio de  Trabajo Social</t>
  </si>
  <si>
    <t>Servicio de  Nutirición y Diétetica</t>
  </si>
  <si>
    <t>Servicio de Farmacia</t>
  </si>
  <si>
    <t xml:space="preserve">Departamento de Enfermería </t>
  </si>
  <si>
    <t xml:space="preserve">   Servicio de   Enfermería en Pediátria</t>
  </si>
  <si>
    <t xml:space="preserve">   Servicio de  Enfermería  en Cirugía Pediátrica</t>
  </si>
  <si>
    <t xml:space="preserve">   Servicio de   Enfermería  en Gineco-Obstetricia</t>
  </si>
  <si>
    <t xml:space="preserve">   Servicio de   Enfermería en Anestesiología y Central de Esterililzación</t>
  </si>
  <si>
    <t xml:space="preserve">    Servicio de   Enfermería en Emergencia y Cuidados Críticos</t>
  </si>
  <si>
    <t>TOTALES</t>
  </si>
  <si>
    <t>RESUMEN</t>
  </si>
  <si>
    <t xml:space="preserve">       TOTAL OCUPADOS </t>
  </si>
  <si>
    <t xml:space="preserve">       TOTAL PREVISTOS</t>
  </si>
  <si>
    <t xml:space="preserve">       TOTAL GENERAL</t>
  </si>
  <si>
    <t>Profesionales</t>
  </si>
  <si>
    <t>DIRECCION DE SALUD V LIMA CIUDAD</t>
  </si>
  <si>
    <t>OFICINA EJECUTIVA DE PLANEAMIENTO ESTRATEGICO</t>
  </si>
  <si>
    <t>ANEXO Nº 2</t>
  </si>
  <si>
    <t xml:space="preserve">ENTIDAD:    </t>
  </si>
  <si>
    <t>HOSPITAL  NACIONAL DOCENTE MADRE NIÑO SAN BARTOLOME</t>
  </si>
  <si>
    <t xml:space="preserve">Organos  o Unidades Orgánicas      </t>
  </si>
  <si>
    <t xml:space="preserve">Número de Contratos </t>
  </si>
  <si>
    <t>Oficina de  Epidemiología y Salud Ambiental</t>
  </si>
  <si>
    <t xml:space="preserve">Oficina de  Personal </t>
  </si>
  <si>
    <t>Oficina de  Economía</t>
  </si>
  <si>
    <t>Oficina de  Logística</t>
  </si>
  <si>
    <t>Oficina de  Servicios Generales y Mantenimiento</t>
  </si>
  <si>
    <t>Departamento de Gineco-Obstetricia (Jefatura)</t>
  </si>
  <si>
    <t xml:space="preserve">   Servicio de Gineco-Obstetricia de la Adolescente</t>
  </si>
  <si>
    <t>Departamento de Pediatría  (Jefatura)</t>
  </si>
  <si>
    <t>Departamento de Cirugía Pediátrica (Jefatura)</t>
  </si>
  <si>
    <t>Departamento de Anestesiología y Centro Quirúrgico (Jefatura)</t>
  </si>
  <si>
    <t>Departamento de Emergencia y Cuidados Críticos (Jefatura)</t>
  </si>
  <si>
    <t>Departamento de Odontoestomatología (Jefatura)</t>
  </si>
  <si>
    <t>Departamento de Ayuda al Diagnóstico (Jefatura)</t>
  </si>
  <si>
    <t>Departamento de Apoyo al  Tratamiento (Jefatura)</t>
  </si>
  <si>
    <t>Departamento de Enfermería (Jefatura)</t>
  </si>
  <si>
    <t>ANEXO 1</t>
  </si>
  <si>
    <t>CONTRATOS SUJETOS A MODALIDAD</t>
  </si>
  <si>
    <t xml:space="preserve">ENTIDAD    </t>
  </si>
  <si>
    <t>:</t>
  </si>
  <si>
    <t>CLASIFICACIÓN:</t>
  </si>
  <si>
    <t>(1)</t>
  </si>
  <si>
    <t>FP</t>
  </si>
  <si>
    <t>EC</t>
  </si>
  <si>
    <t>TOTAL GENERAL (2)</t>
  </si>
  <si>
    <t xml:space="preserve">   Servicio de Medicina Materno Fetal</t>
  </si>
  <si>
    <t xml:space="preserve">   Servicio de  Cuidados Críticos del Neonato</t>
  </si>
  <si>
    <t>Asistencial</t>
  </si>
  <si>
    <t>Administrativa</t>
  </si>
  <si>
    <t>Dirección</t>
  </si>
  <si>
    <t>OCI</t>
  </si>
  <si>
    <t>Total</t>
  </si>
  <si>
    <t>Areas</t>
  </si>
  <si>
    <t>TOTAL</t>
  </si>
  <si>
    <t>SECTOR: SALUD</t>
  </si>
  <si>
    <t xml:space="preserve">
ENTIDAD: HOSPITAL  NACIONAL DOCENTE MADRE NIÑO "SAN BARTOLOME"</t>
  </si>
  <si>
    <t>RESUMEN CUANTITATIVO</t>
  </si>
  <si>
    <t>Cargos Ocupadas</t>
  </si>
  <si>
    <t>Cargos Previstas</t>
  </si>
  <si>
    <t>% de Previstos</t>
  </si>
  <si>
    <t>CONTRATOS DE ADMINISTRACION DE SERVICIOS</t>
  </si>
  <si>
    <t>CONTRATOS DE ADMINISTRACION DE SERVICOS</t>
  </si>
  <si>
    <t>055</t>
  </si>
  <si>
    <t>% del total</t>
  </si>
  <si>
    <t>Asistente Tecnico Secretarial</t>
  </si>
  <si>
    <t>Especialista en Comunicación Social II</t>
  </si>
  <si>
    <t xml:space="preserve">ENTIDAD:   </t>
  </si>
  <si>
    <t>HOSPITAL NACIONAL DOCENTE MADRE NIÑO "SAN BARTOLOME"</t>
  </si>
  <si>
    <t>SALUD</t>
  </si>
  <si>
    <t>DENOMINACIÓN DEL ORGANO : DIRECCION GENERAL</t>
  </si>
  <si>
    <t xml:space="preserve">DENOMINACIÓN DE LA UNIDAD ORGANICA: </t>
  </si>
  <si>
    <t xml:space="preserve">Nº ORDEN </t>
  </si>
  <si>
    <t xml:space="preserve">CARGO ESTRUCTURAL </t>
  </si>
  <si>
    <t>CODIGO</t>
  </si>
  <si>
    <t>CLASIFI-CACIÓN (*)</t>
  </si>
  <si>
    <t xml:space="preserve">TOTAL </t>
  </si>
  <si>
    <t>SITUACIÓN DEL CARGO</t>
  </si>
  <si>
    <t>CARGO DE CONFIANZA</t>
  </si>
  <si>
    <t>O</t>
  </si>
  <si>
    <t>Especialista en Comunicación Social I</t>
  </si>
  <si>
    <t>014</t>
  </si>
  <si>
    <t>020</t>
  </si>
  <si>
    <t>048</t>
  </si>
  <si>
    <t>056</t>
  </si>
  <si>
    <t>064</t>
  </si>
  <si>
    <t>068</t>
  </si>
  <si>
    <t>120</t>
  </si>
  <si>
    <t>121</t>
  </si>
  <si>
    <t>191-192</t>
  </si>
  <si>
    <t>198</t>
  </si>
  <si>
    <t>199</t>
  </si>
  <si>
    <t>200</t>
  </si>
  <si>
    <t>231</t>
  </si>
  <si>
    <t>236</t>
  </si>
  <si>
    <t>255</t>
  </si>
  <si>
    <t>468-470</t>
  </si>
  <si>
    <t>524-527</t>
  </si>
  <si>
    <t>580-581</t>
  </si>
  <si>
    <t>DISA</t>
  </si>
  <si>
    <t>HOSPITAL</t>
  </si>
  <si>
    <t>MINISTERIO DE SALUD</t>
  </si>
  <si>
    <t>DIRECCION DE SALUD V LIMA - CIUDAD</t>
  </si>
  <si>
    <t>DISA :</t>
  </si>
  <si>
    <t>HOSPITAL:</t>
  </si>
  <si>
    <t>HOSPITAL NACIONAL DOCENTE MADRE NIÑO SAN BARTOLOME</t>
  </si>
  <si>
    <t>DIRECCION DE SALUD V LIMA-CIUDAD</t>
  </si>
  <si>
    <t>DISA:</t>
  </si>
  <si>
    <t>649-650</t>
  </si>
  <si>
    <t>SECTOR :</t>
  </si>
  <si>
    <t>Especialista en Equipamiento Hospitalario</t>
  </si>
  <si>
    <t>Jefes de Oficina</t>
  </si>
  <si>
    <t>Cargos Previstos</t>
  </si>
  <si>
    <t>SECTOR:</t>
  </si>
  <si>
    <t>SECTOR</t>
  </si>
  <si>
    <t>.</t>
  </si>
  <si>
    <t>Profesionales No Médicos</t>
  </si>
  <si>
    <t>Administrativos</t>
  </si>
  <si>
    <t xml:space="preserve">Médicos (15% al 13/05/11) </t>
  </si>
  <si>
    <t>Cargos de Confianza (CC) 5%</t>
  </si>
  <si>
    <t>5% de Cargos Ocupados</t>
  </si>
  <si>
    <t>010</t>
  </si>
  <si>
    <t>011-012</t>
  </si>
  <si>
    <t>015</t>
  </si>
  <si>
    <t>016-017</t>
  </si>
  <si>
    <t>021</t>
  </si>
  <si>
    <t>022-023</t>
  </si>
  <si>
    <t>024-025</t>
  </si>
  <si>
    <t>026-028</t>
  </si>
  <si>
    <t>029</t>
  </si>
  <si>
    <t>030-033</t>
  </si>
  <si>
    <t>034</t>
  </si>
  <si>
    <t>035-036</t>
  </si>
  <si>
    <t>037</t>
  </si>
  <si>
    <t>038-039</t>
  </si>
  <si>
    <t>040-041</t>
  </si>
  <si>
    <t>042</t>
  </si>
  <si>
    <t>043-044</t>
  </si>
  <si>
    <t>049</t>
  </si>
  <si>
    <t>050-052</t>
  </si>
  <si>
    <t>053-054</t>
  </si>
  <si>
    <t>057</t>
  </si>
  <si>
    <t>058-060</t>
  </si>
  <si>
    <t>061</t>
  </si>
  <si>
    <t>062-063</t>
  </si>
  <si>
    <t>065</t>
  </si>
  <si>
    <t>066-067</t>
  </si>
  <si>
    <t>069</t>
  </si>
  <si>
    <t>070-071</t>
  </si>
  <si>
    <t>072-074</t>
  </si>
  <si>
    <t>075-079</t>
  </si>
  <si>
    <t>080-084</t>
  </si>
  <si>
    <t>085</t>
  </si>
  <si>
    <t>086-090</t>
  </si>
  <si>
    <t>091-092</t>
  </si>
  <si>
    <t>093</t>
  </si>
  <si>
    <t>094-095</t>
  </si>
  <si>
    <t>096</t>
  </si>
  <si>
    <t>097-099</t>
  </si>
  <si>
    <t>100-101</t>
  </si>
  <si>
    <t>122</t>
  </si>
  <si>
    <t>123</t>
  </si>
  <si>
    <t>124-127</t>
  </si>
  <si>
    <t>128-133</t>
  </si>
  <si>
    <t>134-137</t>
  </si>
  <si>
    <t>138</t>
  </si>
  <si>
    <t>139</t>
  </si>
  <si>
    <t>140-141</t>
  </si>
  <si>
    <t>142</t>
  </si>
  <si>
    <t>143-147</t>
  </si>
  <si>
    <t>4/5</t>
  </si>
  <si>
    <t xml:space="preserve"> 10% de Total de cargos (Ocupados + prev.)</t>
  </si>
  <si>
    <t>1/5 ( * )</t>
  </si>
  <si>
    <t>102-112</t>
  </si>
  <si>
    <t>113-119</t>
  </si>
  <si>
    <t>148-166</t>
  </si>
  <si>
    <t>167</t>
  </si>
  <si>
    <t>168-180</t>
  </si>
  <si>
    <t>181</t>
  </si>
  <si>
    <t>182</t>
  </si>
  <si>
    <t>183-186</t>
  </si>
  <si>
    <t>187-188</t>
  </si>
  <si>
    <t>189</t>
  </si>
  <si>
    <t>190</t>
  </si>
  <si>
    <t>193-194</t>
  </si>
  <si>
    <t>195</t>
  </si>
  <si>
    <t>196-197</t>
  </si>
  <si>
    <t>201</t>
  </si>
  <si>
    <t>202</t>
  </si>
  <si>
    <t>203-210</t>
  </si>
  <si>
    <t>211-212</t>
  </si>
  <si>
    <t>213-217</t>
  </si>
  <si>
    <t>218</t>
  </si>
  <si>
    <t>219-221</t>
  </si>
  <si>
    <t>222-224</t>
  </si>
  <si>
    <t>225-229</t>
  </si>
  <si>
    <t>230</t>
  </si>
  <si>
    <t>233-234</t>
  </si>
  <si>
    <t>235</t>
  </si>
  <si>
    <t>238-239</t>
  </si>
  <si>
    <t>240</t>
  </si>
  <si>
    <t>242-243</t>
  </si>
  <si>
    <t>244</t>
  </si>
  <si>
    <t>246-250</t>
  </si>
  <si>
    <t>251</t>
  </si>
  <si>
    <t>252-253</t>
  </si>
  <si>
    <t>254</t>
  </si>
  <si>
    <t>256-261</t>
  </si>
  <si>
    <t>263</t>
  </si>
  <si>
    <t>264-266</t>
  </si>
  <si>
    <t>268-281</t>
  </si>
  <si>
    <t>283-286</t>
  </si>
  <si>
    <t>288-290</t>
  </si>
  <si>
    <t>292-294</t>
  </si>
  <si>
    <t>295-296</t>
  </si>
  <si>
    <t>299-341</t>
  </si>
  <si>
    <t>348-351</t>
  </si>
  <si>
    <t>352-358</t>
  </si>
  <si>
    <t>360-366</t>
  </si>
  <si>
    <t>368-371</t>
  </si>
  <si>
    <t>373-378</t>
  </si>
  <si>
    <t>380-385</t>
  </si>
  <si>
    <t>386</t>
  </si>
  <si>
    <t>389-392</t>
  </si>
  <si>
    <t>395</t>
  </si>
  <si>
    <t>396</t>
  </si>
  <si>
    <t>398-400</t>
  </si>
  <si>
    <t>402-408</t>
  </si>
  <si>
    <t>410-417</t>
  </si>
  <si>
    <t>422-428</t>
  </si>
  <si>
    <t>430-433</t>
  </si>
  <si>
    <t>439-444</t>
  </si>
  <si>
    <t>450-451</t>
  </si>
  <si>
    <t>453-456</t>
  </si>
  <si>
    <t>464-466</t>
  </si>
  <si>
    <t>476-477</t>
  </si>
  <si>
    <t>478-492</t>
  </si>
  <si>
    <t>493</t>
  </si>
  <si>
    <t>494-500</t>
  </si>
  <si>
    <t>502-507</t>
  </si>
  <si>
    <t>508-514</t>
  </si>
  <si>
    <t>520-523</t>
  </si>
  <si>
    <t>529-531</t>
  </si>
  <si>
    <t>534-535</t>
  </si>
  <si>
    <t>536-541</t>
  </si>
  <si>
    <t>544</t>
  </si>
  <si>
    <t>546-553</t>
  </si>
  <si>
    <t>554-555</t>
  </si>
  <si>
    <t>558-561</t>
  </si>
  <si>
    <t>562-575</t>
  </si>
  <si>
    <t>576-577</t>
  </si>
  <si>
    <t>578</t>
  </si>
  <si>
    <t>582-584</t>
  </si>
  <si>
    <t>586-609</t>
  </si>
  <si>
    <t>611-614</t>
  </si>
  <si>
    <t>617-623</t>
  </si>
  <si>
    <t>624-632</t>
  </si>
  <si>
    <t>633</t>
  </si>
  <si>
    <t>635-639</t>
  </si>
  <si>
    <t>640-641</t>
  </si>
  <si>
    <t>642-643</t>
  </si>
  <si>
    <t>644</t>
  </si>
  <si>
    <t>645-646</t>
  </si>
  <si>
    <t>647</t>
  </si>
  <si>
    <t>651-657</t>
  </si>
  <si>
    <t>658-680</t>
  </si>
  <si>
    <t>681-707</t>
  </si>
  <si>
    <t>708-727</t>
  </si>
  <si>
    <t>728-729</t>
  </si>
  <si>
    <t>732-734</t>
  </si>
  <si>
    <t>735-743</t>
  </si>
  <si>
    <t>745-749</t>
  </si>
  <si>
    <t>750-759</t>
  </si>
  <si>
    <t>760</t>
  </si>
  <si>
    <t>762-763</t>
  </si>
  <si>
    <t>764-765</t>
  </si>
  <si>
    <t>766-792</t>
  </si>
  <si>
    <t>793-797</t>
  </si>
  <si>
    <t>798-835</t>
  </si>
  <si>
    <t>836-874</t>
  </si>
  <si>
    <t>878-882</t>
  </si>
  <si>
    <t>883-897</t>
  </si>
  <si>
    <t>899-916</t>
  </si>
  <si>
    <t>917-928</t>
  </si>
  <si>
    <t>931-932</t>
  </si>
  <si>
    <t>933-946</t>
  </si>
  <si>
    <t>947-968</t>
  </si>
  <si>
    <t>969-971</t>
  </si>
  <si>
    <t>972-987</t>
  </si>
  <si>
    <t>988-993</t>
  </si>
  <si>
    <t>994-999</t>
  </si>
  <si>
    <t>*</t>
  </si>
  <si>
    <t>TOTAL DEL ORGANO</t>
  </si>
  <si>
    <t>SUB TOTAL DEL ORGANO</t>
  </si>
  <si>
    <t>TOTAL DE LA UNIDAD ORGANICA</t>
  </si>
  <si>
    <t>SupervisorasII</t>
  </si>
  <si>
    <t>Supervisoras I</t>
  </si>
  <si>
    <t>Supervisor/a I</t>
  </si>
  <si>
    <t>Supervisor/a II</t>
  </si>
  <si>
    <t>Jefe/a de Servicio</t>
  </si>
  <si>
    <t>Enfermera/o Especialista</t>
  </si>
  <si>
    <t>Técnico/a en Enfermería II</t>
  </si>
  <si>
    <t>Técnico/a en Enfermería I</t>
  </si>
  <si>
    <t>Técnico/a en Administrativo I</t>
  </si>
  <si>
    <t>Técnico/a en Farmacia I</t>
  </si>
  <si>
    <t>Jefe/a de Departamento</t>
  </si>
  <si>
    <t>Trabajador/a de Servicios Generales</t>
  </si>
  <si>
    <t>Técnico/a en Nutrición I</t>
  </si>
  <si>
    <t>Técnico/a Administrativo I</t>
  </si>
  <si>
    <t>Técnico/a Administrativo II</t>
  </si>
  <si>
    <t>Trabajadora/a Social</t>
  </si>
  <si>
    <t>Técnico/a en Enfermería  I</t>
  </si>
  <si>
    <t>Técnico/a en Radiología</t>
  </si>
  <si>
    <t>Técnico/a en Laboratorio  II</t>
  </si>
  <si>
    <t>Biólogo</t>
  </si>
  <si>
    <t xml:space="preserve">Técnico/a Especializado </t>
  </si>
  <si>
    <t>Tecnico/a Sanitario I</t>
  </si>
  <si>
    <t>Técnico/a en Laboratorio II</t>
  </si>
  <si>
    <t>Técnico/a en Laboratorio I</t>
  </si>
  <si>
    <t xml:space="preserve">Tecnico/a en Enfermería I </t>
  </si>
  <si>
    <t>Técnico/a Especializado</t>
  </si>
  <si>
    <t>Técnico/a Administrativo  I</t>
  </si>
  <si>
    <t xml:space="preserve">Técnico/a Administrativo I </t>
  </si>
  <si>
    <t>Técnico/a en Impresiones</t>
  </si>
  <si>
    <t>Técnico/a en Soporte Informático</t>
  </si>
  <si>
    <t>Digitador/a</t>
  </si>
  <si>
    <t>Tecnico/a Administrativo II</t>
  </si>
  <si>
    <t>Técnico/a en Archivo</t>
  </si>
  <si>
    <t>Educador/a para la Salud I</t>
  </si>
  <si>
    <t>Técnico/a en Servicios Generales II</t>
  </si>
  <si>
    <t>Técnico/a en Servicios Generales I</t>
  </si>
  <si>
    <t>Cajero/a I</t>
  </si>
  <si>
    <t>Contador/a II</t>
  </si>
  <si>
    <t>Técnico /aAdministrativo II</t>
  </si>
  <si>
    <t>Técnico/a en Servicio Social</t>
  </si>
  <si>
    <t>Director/a Ejecutivo</t>
  </si>
  <si>
    <t>Jefe/a del Órgano de Control Institucional</t>
  </si>
  <si>
    <t>Total de SP-DS</t>
  </si>
  <si>
    <t>(*) Cargos de libre designación (nivel de confianza)</t>
  </si>
  <si>
    <t>Por Nombramiento
(Ley Nº 28498, Ley Nº 28560 y Ley Nº 29682)</t>
  </si>
  <si>
    <t>Cantidad</t>
  </si>
  <si>
    <t>Jefes de Unidades Funcionales con la modalidad de Destacadas</t>
  </si>
  <si>
    <t>Por necesidad Institucional (sin fianciamiento)</t>
  </si>
  <si>
    <t>% sobre del total de Cargos Ocupados</t>
  </si>
  <si>
    <t>(*) Cargos que seran financiados según lo establece la Ley Nº 29812" Ley de Presupuesto del sector Público para el año fiscal 2012</t>
  </si>
  <si>
    <t>Para implementar cargos Directivos (sin Financiamiento)</t>
  </si>
  <si>
    <t>Por Nombramiento (*)
(Ley Nº 28498, Ley Nº 28560 y Ley Nº 29682)</t>
  </si>
  <si>
    <t>CLASIFICACION</t>
  </si>
  <si>
    <t>01101003</t>
  </si>
  <si>
    <t>01101002</t>
  </si>
  <si>
    <t>01101005</t>
  </si>
  <si>
    <t>01101006</t>
  </si>
  <si>
    <t>01102007</t>
  </si>
  <si>
    <t>01102005</t>
  </si>
  <si>
    <t>01102006</t>
  </si>
  <si>
    <t>01103002</t>
  </si>
  <si>
    <t>01103005</t>
  </si>
  <si>
    <t>01103006</t>
  </si>
  <si>
    <t>01104002</t>
  </si>
  <si>
    <t>01104005</t>
  </si>
  <si>
    <t>01105002</t>
  </si>
  <si>
    <t>01105005</t>
  </si>
  <si>
    <t>01105006</t>
  </si>
  <si>
    <t>01106002</t>
  </si>
  <si>
    <t>01106005</t>
  </si>
  <si>
    <t>01106006</t>
  </si>
  <si>
    <t>01107002</t>
  </si>
  <si>
    <t>01107006</t>
  </si>
  <si>
    <t>01107012</t>
  </si>
  <si>
    <t>01107015</t>
  </si>
  <si>
    <t>01107016</t>
  </si>
  <si>
    <t>01107022</t>
  </si>
  <si>
    <t>01107025</t>
  </si>
  <si>
    <t>01107026</t>
  </si>
  <si>
    <t>01107032</t>
  </si>
  <si>
    <t>01107034</t>
  </si>
  <si>
    <t>01107035</t>
  </si>
  <si>
    <t>01107036</t>
  </si>
  <si>
    <t>01107042</t>
  </si>
  <si>
    <t>01107045</t>
  </si>
  <si>
    <t>01107046</t>
  </si>
  <si>
    <t>01108002</t>
  </si>
  <si>
    <t>01108005</t>
  </si>
  <si>
    <t>01108006</t>
  </si>
  <si>
    <t>01109002</t>
  </si>
  <si>
    <t>01109005</t>
  </si>
  <si>
    <t>01109006</t>
  </si>
  <si>
    <t>01110002</t>
  </si>
  <si>
    <t>01110005</t>
  </si>
  <si>
    <t>01110006</t>
  </si>
  <si>
    <t>01111002</t>
  </si>
  <si>
    <t>01111005</t>
  </si>
  <si>
    <t>01111006</t>
  </si>
  <si>
    <t>01112002</t>
  </si>
  <si>
    <t>01112005</t>
  </si>
  <si>
    <t>01112006</t>
  </si>
  <si>
    <t>01112013</t>
  </si>
  <si>
    <t>01112015</t>
  </si>
  <si>
    <t>01112016</t>
  </si>
  <si>
    <t>01112023</t>
  </si>
  <si>
    <t>01112025</t>
  </si>
  <si>
    <t>01112033</t>
  </si>
  <si>
    <t>01112035</t>
  </si>
  <si>
    <t>01112043</t>
  </si>
  <si>
    <t>01112045</t>
  </si>
  <si>
    <t>01112053</t>
  </si>
  <si>
    <t>01112055</t>
  </si>
  <si>
    <t>01112063</t>
  </si>
  <si>
    <t>01112065</t>
  </si>
  <si>
    <t>01112066</t>
  </si>
  <si>
    <t>01112073</t>
  </si>
  <si>
    <t>01112075</t>
  </si>
  <si>
    <t>01112076</t>
  </si>
  <si>
    <t>01113002</t>
  </si>
  <si>
    <t>01113005</t>
  </si>
  <si>
    <t>01113006</t>
  </si>
  <si>
    <t>01113013</t>
  </si>
  <si>
    <t>01113015</t>
  </si>
  <si>
    <t>01113023</t>
  </si>
  <si>
    <t>01113025</t>
  </si>
  <si>
    <t>01113033</t>
  </si>
  <si>
    <t>01113035</t>
  </si>
  <si>
    <t>01113043</t>
  </si>
  <si>
    <t>01113045</t>
  </si>
  <si>
    <t>01113053</t>
  </si>
  <si>
    <t>01113055</t>
  </si>
  <si>
    <t>01113056</t>
  </si>
  <si>
    <t>01113063</t>
  </si>
  <si>
    <t>01113065</t>
  </si>
  <si>
    <t>01113066</t>
  </si>
  <si>
    <t>01114002</t>
  </si>
  <si>
    <t>01114005</t>
  </si>
  <si>
    <t>01114006</t>
  </si>
  <si>
    <t>01114013</t>
  </si>
  <si>
    <t>01114015</t>
  </si>
  <si>
    <t>01114023</t>
  </si>
  <si>
    <t>01114025</t>
  </si>
  <si>
    <t>01114033</t>
  </si>
  <si>
    <t>01114035</t>
  </si>
  <si>
    <t>01115002</t>
  </si>
  <si>
    <t>01115005</t>
  </si>
  <si>
    <t>01115013</t>
  </si>
  <si>
    <t>01115015</t>
  </si>
  <si>
    <t>01115023</t>
  </si>
  <si>
    <t>01115025</t>
  </si>
  <si>
    <t>01115033</t>
  </si>
  <si>
    <t>01115035</t>
  </si>
  <si>
    <t>01115036</t>
  </si>
  <si>
    <t>01116002</t>
  </si>
  <si>
    <t>01116005</t>
  </si>
  <si>
    <t>01116006</t>
  </si>
  <si>
    <t>01116013</t>
  </si>
  <si>
    <t>01116015</t>
  </si>
  <si>
    <t>01116023</t>
  </si>
  <si>
    <t>01116025</t>
  </si>
  <si>
    <t>01116033</t>
  </si>
  <si>
    <t>01116035</t>
  </si>
  <si>
    <t>01116043</t>
  </si>
  <si>
    <t>01116045</t>
  </si>
  <si>
    <t>01117002</t>
  </si>
  <si>
    <t>01117005</t>
  </si>
  <si>
    <t>01117006</t>
  </si>
  <si>
    <t>01117013</t>
  </si>
  <si>
    <t>01117015</t>
  </si>
  <si>
    <t>01117023</t>
  </si>
  <si>
    <t>01117025</t>
  </si>
  <si>
    <t>01118002</t>
  </si>
  <si>
    <t>01118005</t>
  </si>
  <si>
    <t>01118013</t>
  </si>
  <si>
    <t>01118015</t>
  </si>
  <si>
    <t>01118016</t>
  </si>
  <si>
    <t>01118023</t>
  </si>
  <si>
    <t>01118025</t>
  </si>
  <si>
    <t>01118026</t>
  </si>
  <si>
    <t>01118033</t>
  </si>
  <si>
    <t>01118035</t>
  </si>
  <si>
    <t>01118036</t>
  </si>
  <si>
    <t>01119002</t>
  </si>
  <si>
    <t>01119006</t>
  </si>
  <si>
    <t>01119013</t>
  </si>
  <si>
    <t>01119015</t>
  </si>
  <si>
    <t>01119016</t>
  </si>
  <si>
    <t>01119023</t>
  </si>
  <si>
    <t>01119025</t>
  </si>
  <si>
    <t>01119026</t>
  </si>
  <si>
    <t>01119033</t>
  </si>
  <si>
    <t>01119035</t>
  </si>
  <si>
    <t>01119036</t>
  </si>
  <si>
    <t>01119043</t>
  </si>
  <si>
    <t>01119045</t>
  </si>
  <si>
    <t>01119046</t>
  </si>
  <si>
    <t>01120003</t>
  </si>
  <si>
    <t>01120005</t>
  </si>
  <si>
    <t>01120006</t>
  </si>
  <si>
    <t>01120013</t>
  </si>
  <si>
    <t>01120015</t>
  </si>
  <si>
    <t>01120016</t>
  </si>
  <si>
    <t>01120023</t>
  </si>
  <si>
    <t>01120025</t>
  </si>
  <si>
    <t>01120026</t>
  </si>
  <si>
    <t>01120033</t>
  </si>
  <si>
    <t>01120035</t>
  </si>
  <si>
    <t>01120036</t>
  </si>
  <si>
    <t>01120043</t>
  </si>
  <si>
    <t>01120045</t>
  </si>
  <si>
    <t>01120046</t>
  </si>
  <si>
    <t>01120053</t>
  </si>
  <si>
    <t>01120055</t>
  </si>
  <si>
    <t>01120056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</si>
</sst>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[$€]* #,##0.00_ ;_ [$€]* \-#,##0.00_ ;_ [$€]* &quot;-&quot;??_ ;_ @_ "/>
    <numFmt numFmtId="165" formatCode="0.0"/>
  </numFmts>
  <fonts count="3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7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 Narrow"/>
      <family val="2"/>
    </font>
    <font>
      <sz val="10"/>
      <name val="Arial Narrow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3"/>
      <name val="Arial"/>
      <family val="2"/>
    </font>
    <font>
      <b/>
      <sz val="8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b/>
      <sz val="10"/>
      <color indexed="60"/>
      <name val="Arial"/>
      <family val="2"/>
    </font>
    <font>
      <sz val="7"/>
      <name val="Arial"/>
      <family val="2"/>
    </font>
    <font>
      <sz val="10"/>
      <color indexed="6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 tint="-9.9978637043366805E-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</cellStyleXfs>
  <cellXfs count="380">
    <xf numFmtId="0" fontId="0" fillId="0" borderId="0" xfId="0"/>
    <xf numFmtId="0" fontId="3" fillId="0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wrapText="1"/>
    </xf>
    <xf numFmtId="0" fontId="5" fillId="0" borderId="15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center" vertical="top" wrapText="1"/>
    </xf>
    <xf numFmtId="0" fontId="0" fillId="0" borderId="0" xfId="0" applyBorder="1"/>
    <xf numFmtId="0" fontId="5" fillId="0" borderId="6" xfId="0" applyFont="1" applyBorder="1" applyAlignment="1">
      <alignment vertical="top" wrapText="1"/>
    </xf>
    <xf numFmtId="0" fontId="5" fillId="0" borderId="16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5" fillId="0" borderId="18" xfId="0" applyFont="1" applyBorder="1" applyAlignment="1">
      <alignment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49" fontId="7" fillId="0" borderId="0" xfId="0" applyNumberFormat="1" applyFont="1"/>
    <xf numFmtId="0" fontId="5" fillId="0" borderId="20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7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Border="1"/>
    <xf numFmtId="0" fontId="14" fillId="0" borderId="0" xfId="0" applyFont="1" applyAlignme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7" fillId="0" borderId="1" xfId="0" applyFont="1" applyFill="1" applyBorder="1" applyAlignment="1">
      <alignment vertical="center"/>
    </xf>
    <xf numFmtId="0" fontId="7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quotePrefix="1" applyFont="1" applyBorder="1" applyAlignment="1">
      <alignment horizontal="left"/>
    </xf>
    <xf numFmtId="0" fontId="7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top" wrapText="1"/>
    </xf>
    <xf numFmtId="0" fontId="0" fillId="0" borderId="0" xfId="0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0" fontId="5" fillId="2" borderId="15" xfId="0" applyFont="1" applyFill="1" applyBorder="1" applyAlignment="1">
      <alignment horizontal="center" vertical="top" wrapText="1"/>
    </xf>
    <xf numFmtId="0" fontId="5" fillId="0" borderId="3" xfId="0" applyNumberFormat="1" applyFont="1" applyBorder="1" applyAlignment="1">
      <alignment horizontal="center" vertical="top" wrapText="1"/>
    </xf>
    <xf numFmtId="0" fontId="16" fillId="0" borderId="0" xfId="0" applyFont="1" applyFill="1" applyBorder="1"/>
    <xf numFmtId="0" fontId="5" fillId="0" borderId="3" xfId="0" applyFont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right"/>
    </xf>
    <xf numFmtId="0" fontId="5" fillId="0" borderId="1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10" fillId="0" borderId="24" xfId="0" applyFont="1" applyFill="1" applyBorder="1" applyAlignment="1">
      <alignment vertical="center"/>
    </xf>
    <xf numFmtId="0" fontId="10" fillId="0" borderId="24" xfId="0" applyFont="1" applyBorder="1" applyAlignment="1">
      <alignment vertical="center" wrapText="1"/>
    </xf>
    <xf numFmtId="0" fontId="10" fillId="3" borderId="25" xfId="0" applyFont="1" applyFill="1" applyBorder="1" applyAlignment="1">
      <alignment horizontal="center" vertical="center"/>
    </xf>
    <xf numFmtId="0" fontId="10" fillId="0" borderId="26" xfId="0" applyFont="1" applyBorder="1" applyAlignment="1">
      <alignment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/>
    <xf numFmtId="1" fontId="15" fillId="0" borderId="0" xfId="0" applyNumberFormat="1" applyFont="1" applyFill="1"/>
    <xf numFmtId="49" fontId="0" fillId="0" borderId="0" xfId="0" applyNumberFormat="1" applyFill="1" applyAlignment="1">
      <alignment horizontal="center"/>
    </xf>
    <xf numFmtId="1" fontId="16" fillId="0" borderId="0" xfId="0" applyNumberFormat="1" applyFont="1" applyFill="1" applyBorder="1"/>
    <xf numFmtId="0" fontId="8" fillId="0" borderId="1" xfId="0" applyFont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center" vertical="top" wrapText="1"/>
    </xf>
    <xf numFmtId="1" fontId="4" fillId="0" borderId="14" xfId="0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10" fillId="0" borderId="1" xfId="0" applyFont="1" applyFill="1" applyBorder="1" applyAlignment="1">
      <alignment vertical="center"/>
    </xf>
    <xf numFmtId="0" fontId="11" fillId="0" borderId="0" xfId="0" applyFont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top" wrapText="1"/>
    </xf>
    <xf numFmtId="49" fontId="4" fillId="0" borderId="1" xfId="0" quotePrefix="1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49" fontId="4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0" fontId="24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/>
    <xf numFmtId="0" fontId="15" fillId="0" borderId="1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/>
      <protection locked="0"/>
    </xf>
    <xf numFmtId="49" fontId="15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0" fillId="4" borderId="0" xfId="0" applyFill="1"/>
    <xf numFmtId="1" fontId="7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/>
    <xf numFmtId="0" fontId="4" fillId="0" borderId="5" xfId="0" applyFont="1" applyFill="1" applyBorder="1" applyAlignment="1"/>
    <xf numFmtId="0" fontId="7" fillId="0" borderId="4" xfId="0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25" fillId="0" borderId="1" xfId="0" applyFont="1" applyFill="1" applyBorder="1" applyAlignment="1">
      <alignment horizontal="center" vertical="center"/>
    </xf>
    <xf numFmtId="1" fontId="7" fillId="0" borderId="1" xfId="2" applyNumberFormat="1" applyFont="1" applyFill="1" applyBorder="1" applyAlignment="1">
      <alignment horizontal="center"/>
    </xf>
    <xf numFmtId="0" fontId="21" fillId="0" borderId="9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1" fontId="22" fillId="0" borderId="1" xfId="0" applyNumberFormat="1" applyFont="1" applyFill="1" applyBorder="1" applyAlignment="1">
      <alignment horizontal="center"/>
    </xf>
    <xf numFmtId="1" fontId="21" fillId="0" borderId="1" xfId="0" applyNumberFormat="1" applyFont="1" applyFill="1" applyBorder="1" applyAlignment="1">
      <alignment horizontal="center"/>
    </xf>
    <xf numFmtId="49" fontId="21" fillId="0" borderId="1" xfId="0" applyNumberFormat="1" applyFont="1" applyFill="1" applyBorder="1" applyAlignment="1">
      <alignment horizontal="center"/>
    </xf>
    <xf numFmtId="2" fontId="21" fillId="0" borderId="1" xfId="0" applyNumberFormat="1" applyFont="1" applyFill="1" applyBorder="1" applyAlignment="1">
      <alignment horizontal="center"/>
    </xf>
    <xf numFmtId="0" fontId="21" fillId="0" borderId="1" xfId="0" applyFont="1" applyFill="1" applyBorder="1"/>
    <xf numFmtId="2" fontId="17" fillId="0" borderId="1" xfId="0" applyNumberFormat="1" applyFont="1" applyFill="1" applyBorder="1" applyAlignment="1">
      <alignment horizontal="center"/>
    </xf>
    <xf numFmtId="0" fontId="21" fillId="0" borderId="13" xfId="0" applyFont="1" applyFill="1" applyBorder="1"/>
    <xf numFmtId="0" fontId="22" fillId="0" borderId="13" xfId="0" applyFont="1" applyFill="1" applyBorder="1" applyAlignment="1">
      <alignment horizontal="center"/>
    </xf>
    <xf numFmtId="0" fontId="15" fillId="0" borderId="13" xfId="0" applyFont="1" applyFill="1" applyBorder="1"/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1" fontId="10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13" fillId="0" borderId="17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7" fillId="0" borderId="30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/>
    <xf numFmtId="0" fontId="21" fillId="0" borderId="0" xfId="0" applyFont="1" applyFill="1" applyBorder="1" applyAlignment="1">
      <alignment horizontal="center"/>
    </xf>
    <xf numFmtId="165" fontId="33" fillId="0" borderId="0" xfId="0" applyNumberFormat="1" applyFont="1" applyFill="1" applyBorder="1"/>
    <xf numFmtId="1" fontId="21" fillId="0" borderId="0" xfId="0" applyNumberFormat="1" applyFont="1" applyFill="1" applyBorder="1" applyAlignment="1">
      <alignment horizontal="center"/>
    </xf>
    <xf numFmtId="165" fontId="32" fillId="0" borderId="0" xfId="0" applyNumberFormat="1" applyFont="1" applyFill="1" applyBorder="1"/>
    <xf numFmtId="165" fontId="31" fillId="0" borderId="0" xfId="0" applyNumberFormat="1" applyFont="1" applyFill="1" applyBorder="1" applyAlignment="1">
      <alignment horizontal="center"/>
    </xf>
    <xf numFmtId="1" fontId="22" fillId="0" borderId="0" xfId="0" applyNumberFormat="1" applyFont="1" applyFill="1" applyBorder="1" applyAlignment="1">
      <alignment horizontal="center"/>
    </xf>
    <xf numFmtId="0" fontId="22" fillId="0" borderId="23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1" fontId="15" fillId="0" borderId="14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1" fontId="20" fillId="0" borderId="39" xfId="0" applyNumberFormat="1" applyFont="1" applyFill="1" applyBorder="1" applyAlignment="1">
      <alignment horizontal="center" vertical="center" wrapText="1"/>
    </xf>
    <xf numFmtId="1" fontId="20" fillId="0" borderId="45" xfId="0" applyNumberFormat="1" applyFont="1" applyFill="1" applyBorder="1" applyAlignment="1">
      <alignment horizontal="center" vertical="center" wrapText="1"/>
    </xf>
    <xf numFmtId="1" fontId="20" fillId="0" borderId="47" xfId="0" applyNumberFormat="1" applyFont="1" applyFill="1" applyBorder="1" applyAlignment="1">
      <alignment horizontal="center" vertical="center" wrapText="1"/>
    </xf>
    <xf numFmtId="1" fontId="20" fillId="0" borderId="18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7" fillId="0" borderId="3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3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1" fontId="0" fillId="0" borderId="0" xfId="0" applyNumberFormat="1" applyFill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0" fillId="5" borderId="21" xfId="0" applyFont="1" applyFill="1" applyBorder="1" applyAlignment="1">
      <alignment horizontal="center" vertical="center" wrapText="1"/>
    </xf>
    <xf numFmtId="0" fontId="20" fillId="5" borderId="29" xfId="0" applyFont="1" applyFill="1" applyBorder="1" applyAlignment="1">
      <alignment horizontal="center" vertical="center" wrapText="1"/>
    </xf>
    <xf numFmtId="0" fontId="20" fillId="5" borderId="22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vertical="center"/>
    </xf>
    <xf numFmtId="0" fontId="0" fillId="5" borderId="28" xfId="0" applyFill="1" applyBorder="1"/>
    <xf numFmtId="1" fontId="20" fillId="5" borderId="39" xfId="0" applyNumberFormat="1" applyFont="1" applyFill="1" applyBorder="1" applyAlignment="1">
      <alignment horizontal="center" vertical="center" wrapText="1"/>
    </xf>
    <xf numFmtId="1" fontId="20" fillId="5" borderId="45" xfId="0" applyNumberFormat="1" applyFont="1" applyFill="1" applyBorder="1" applyAlignment="1">
      <alignment horizontal="center" vertical="center" wrapText="1"/>
    </xf>
    <xf numFmtId="1" fontId="20" fillId="5" borderId="11" xfId="0" applyNumberFormat="1" applyFont="1" applyFill="1" applyBorder="1" applyAlignment="1">
      <alignment horizontal="center" vertical="center" wrapText="1"/>
    </xf>
    <xf numFmtId="165" fontId="0" fillId="0" borderId="0" xfId="0" applyNumberFormat="1" applyFill="1"/>
    <xf numFmtId="0" fontId="1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0" fillId="0" borderId="1" xfId="2" applyNumberFormat="1" applyFont="1" applyBorder="1" applyAlignment="1">
      <alignment horizontal="center" vertical="center"/>
    </xf>
    <xf numFmtId="10" fontId="7" fillId="0" borderId="1" xfId="2" applyNumberFormat="1" applyFont="1" applyBorder="1" applyAlignment="1">
      <alignment horizontal="center" vertical="center"/>
    </xf>
    <xf numFmtId="1" fontId="20" fillId="5" borderId="25" xfId="0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center"/>
    </xf>
    <xf numFmtId="0" fontId="7" fillId="0" borderId="3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21" xfId="0" applyFont="1" applyFill="1" applyBorder="1" applyAlignment="1">
      <alignment horizontal="left" vertical="center"/>
    </xf>
    <xf numFmtId="0" fontId="10" fillId="0" borderId="29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quotePrefix="1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justify" vertical="top" wrapText="1"/>
    </xf>
    <xf numFmtId="0" fontId="5" fillId="0" borderId="16" xfId="0" applyFont="1" applyBorder="1" applyAlignment="1">
      <alignment horizontal="justify" vertical="top" wrapText="1"/>
    </xf>
    <xf numFmtId="0" fontId="5" fillId="0" borderId="3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center" vertical="top" wrapText="1"/>
    </xf>
    <xf numFmtId="0" fontId="11" fillId="0" borderId="2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26" fillId="0" borderId="48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top" wrapText="1"/>
    </xf>
    <xf numFmtId="0" fontId="7" fillId="0" borderId="38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20" fillId="5" borderId="46" xfId="0" applyFont="1" applyFill="1" applyBorder="1" applyAlignment="1">
      <alignment horizontal="center" vertical="center" wrapText="1"/>
    </xf>
    <xf numFmtId="0" fontId="20" fillId="5" borderId="33" xfId="0" applyFont="1" applyFill="1" applyBorder="1" applyAlignment="1">
      <alignment horizontal="center" vertical="center" wrapText="1"/>
    </xf>
    <xf numFmtId="0" fontId="20" fillId="5" borderId="42" xfId="0" applyFont="1" applyFill="1" applyBorder="1" applyAlignment="1">
      <alignment horizontal="center" vertical="center" wrapText="1"/>
    </xf>
    <xf numFmtId="0" fontId="20" fillId="5" borderId="43" xfId="0" applyFont="1" applyFill="1" applyBorder="1" applyAlignment="1">
      <alignment horizontal="center" vertical="center" wrapText="1"/>
    </xf>
    <xf numFmtId="0" fontId="20" fillId="5" borderId="3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wrapText="1"/>
    </xf>
    <xf numFmtId="0" fontId="7" fillId="0" borderId="5" xfId="0" applyFont="1" applyFill="1" applyBorder="1" applyAlignment="1">
      <alignment horizontal="left" wrapText="1"/>
    </xf>
    <xf numFmtId="0" fontId="22" fillId="0" borderId="40" xfId="0" applyFont="1" applyFill="1" applyBorder="1" applyAlignment="1">
      <alignment horizontal="center" vertical="center"/>
    </xf>
    <xf numFmtId="0" fontId="22" fillId="0" borderId="4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20" fillId="5" borderId="44" xfId="0" applyFont="1" applyFill="1" applyBorder="1" applyAlignment="1">
      <alignment horizontal="center" vertical="center" wrapText="1"/>
    </xf>
    <xf numFmtId="0" fontId="20" fillId="5" borderId="2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justify" vertical="top" wrapText="1"/>
    </xf>
    <xf numFmtId="0" fontId="10" fillId="0" borderId="24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25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center"/>
    </xf>
    <xf numFmtId="0" fontId="0" fillId="0" borderId="5" xfId="0" applyBorder="1"/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justify" wrapText="1"/>
    </xf>
    <xf numFmtId="0" fontId="5" fillId="0" borderId="7" xfId="0" applyFont="1" applyBorder="1" applyAlignment="1">
      <alignment horizontal="center" vertical="top" wrapText="1"/>
    </xf>
    <xf numFmtId="0" fontId="5" fillId="0" borderId="37" xfId="0" applyFont="1" applyBorder="1" applyAlignment="1">
      <alignment horizontal="center" vertical="top" wrapText="1"/>
    </xf>
    <xf numFmtId="0" fontId="5" fillId="0" borderId="33" xfId="0" applyFont="1" applyBorder="1" applyAlignment="1">
      <alignment horizontal="center" vertical="top" wrapText="1"/>
    </xf>
    <xf numFmtId="49" fontId="5" fillId="0" borderId="17" xfId="0" applyNumberFormat="1" applyFont="1" applyBorder="1" applyAlignment="1">
      <alignment horizontal="center" vertical="top" wrapText="1"/>
    </xf>
    <xf numFmtId="49" fontId="5" fillId="0" borderId="20" xfId="0" applyNumberFormat="1" applyFont="1" applyBorder="1" applyAlignment="1">
      <alignment horizontal="center" vertical="top" wrapText="1"/>
    </xf>
    <xf numFmtId="49" fontId="5" fillId="0" borderId="18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1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4" fillId="0" borderId="1" xfId="0" quotePrefix="1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4" fillId="0" borderId="5" xfId="0" quotePrefix="1" applyFont="1" applyBorder="1" applyAlignment="1">
      <alignment horizontal="left"/>
    </xf>
  </cellXfs>
  <cellStyles count="4">
    <cellStyle name="Euro" xfId="1"/>
    <cellStyle name="Normal" xfId="0" builtinId="0"/>
    <cellStyle name="Porcentaje" xfId="2" builtinId="5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emf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8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0</xdr:rowOff>
    </xdr:from>
    <xdr:to>
      <xdr:col>0</xdr:col>
      <xdr:colOff>828675</xdr:colOff>
      <xdr:row>0</xdr:row>
      <xdr:rowOff>0</xdr:rowOff>
    </xdr:to>
    <xdr:pic>
      <xdr:nvPicPr>
        <xdr:cNvPr id="789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6</xdr:col>
      <xdr:colOff>533400</xdr:colOff>
      <xdr:row>0</xdr:row>
      <xdr:rowOff>0</xdr:rowOff>
    </xdr:to>
    <xdr:pic>
      <xdr:nvPicPr>
        <xdr:cNvPr id="789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381750" y="0"/>
          <a:ext cx="2057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657225</xdr:colOff>
      <xdr:row>0</xdr:row>
      <xdr:rowOff>104775</xdr:rowOff>
    </xdr:from>
    <xdr:to>
      <xdr:col>6</xdr:col>
      <xdr:colOff>590550</xdr:colOff>
      <xdr:row>4</xdr:row>
      <xdr:rowOff>114300</xdr:rowOff>
    </xdr:to>
    <xdr:pic>
      <xdr:nvPicPr>
        <xdr:cNvPr id="789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038975" y="104775"/>
          <a:ext cx="14573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0</xdr:row>
      <xdr:rowOff>104775</xdr:rowOff>
    </xdr:from>
    <xdr:to>
      <xdr:col>0</xdr:col>
      <xdr:colOff>1047750</xdr:colOff>
      <xdr:row>5</xdr:row>
      <xdr:rowOff>114300</xdr:rowOff>
    </xdr:to>
    <xdr:pic>
      <xdr:nvPicPr>
        <xdr:cNvPr id="789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104775"/>
          <a:ext cx="8667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15</xdr:row>
          <xdr:rowOff>0</xdr:rowOff>
        </xdr:from>
        <xdr:to>
          <xdr:col>1</xdr:col>
          <xdr:colOff>0</xdr:colOff>
          <xdr:row>15</xdr:row>
          <xdr:rowOff>0</xdr:rowOff>
        </xdr:to>
        <xdr:sp macro="" textlink="">
          <xdr:nvSpPr>
            <xdr:cNvPr id="7171" name="Object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3</xdr:row>
      <xdr:rowOff>28575</xdr:rowOff>
    </xdr:from>
    <xdr:to>
      <xdr:col>1</xdr:col>
      <xdr:colOff>828675</xdr:colOff>
      <xdr:row>8</xdr:row>
      <xdr:rowOff>0</xdr:rowOff>
    </xdr:to>
    <xdr:pic>
      <xdr:nvPicPr>
        <xdr:cNvPr id="1445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4875" y="514350"/>
          <a:ext cx="6191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3</xdr:row>
      <xdr:rowOff>47625</xdr:rowOff>
    </xdr:from>
    <xdr:to>
      <xdr:col>8</xdr:col>
      <xdr:colOff>533400</xdr:colOff>
      <xdr:row>7</xdr:row>
      <xdr:rowOff>104775</xdr:rowOff>
    </xdr:to>
    <xdr:pic>
      <xdr:nvPicPr>
        <xdr:cNvPr id="1445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10425" y="533400"/>
          <a:ext cx="18573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32</xdr:row>
          <xdr:rowOff>0</xdr:rowOff>
        </xdr:from>
        <xdr:to>
          <xdr:col>2</xdr:col>
          <xdr:colOff>723900</xdr:colOff>
          <xdr:row>32</xdr:row>
          <xdr:rowOff>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47625</xdr:rowOff>
    </xdr:from>
    <xdr:to>
      <xdr:col>1</xdr:col>
      <xdr:colOff>714375</xdr:colOff>
      <xdr:row>4</xdr:row>
      <xdr:rowOff>180975</xdr:rowOff>
    </xdr:to>
    <xdr:pic>
      <xdr:nvPicPr>
        <xdr:cNvPr id="1000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371475"/>
          <a:ext cx="619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657225</xdr:colOff>
      <xdr:row>2</xdr:row>
      <xdr:rowOff>142875</xdr:rowOff>
    </xdr:from>
    <xdr:to>
      <xdr:col>8</xdr:col>
      <xdr:colOff>933450</xdr:colOff>
      <xdr:row>4</xdr:row>
      <xdr:rowOff>200025</xdr:rowOff>
    </xdr:to>
    <xdr:pic>
      <xdr:nvPicPr>
        <xdr:cNvPr id="1000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458075" y="466725"/>
          <a:ext cx="9429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54429</xdr:colOff>
      <xdr:row>695</xdr:row>
      <xdr:rowOff>108857</xdr:rowOff>
    </xdr:from>
    <xdr:to>
      <xdr:col>4</xdr:col>
      <xdr:colOff>762000</xdr:colOff>
      <xdr:row>696</xdr:row>
      <xdr:rowOff>149678</xdr:rowOff>
    </xdr:to>
    <xdr:cxnSp macro="">
      <xdr:nvCxnSpPr>
        <xdr:cNvPr id="13" name="12 Conector recto de flecha"/>
        <xdr:cNvCxnSpPr/>
      </xdr:nvCxnSpPr>
      <xdr:spPr>
        <a:xfrm flipV="1">
          <a:off x="5021036" y="128818821"/>
          <a:ext cx="707571" cy="27214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40822</xdr:colOff>
      <xdr:row>696</xdr:row>
      <xdr:rowOff>149678</xdr:rowOff>
    </xdr:from>
    <xdr:to>
      <xdr:col>4</xdr:col>
      <xdr:colOff>775607</xdr:colOff>
      <xdr:row>696</xdr:row>
      <xdr:rowOff>163285</xdr:rowOff>
    </xdr:to>
    <xdr:cxnSp macro="">
      <xdr:nvCxnSpPr>
        <xdr:cNvPr id="15" name="14 Conector recto de flecha"/>
        <xdr:cNvCxnSpPr/>
      </xdr:nvCxnSpPr>
      <xdr:spPr>
        <a:xfrm flipV="1">
          <a:off x="5007429" y="129090964"/>
          <a:ext cx="734785" cy="1360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54429</xdr:colOff>
      <xdr:row>696</xdr:row>
      <xdr:rowOff>176893</xdr:rowOff>
    </xdr:from>
    <xdr:to>
      <xdr:col>4</xdr:col>
      <xdr:colOff>775607</xdr:colOff>
      <xdr:row>697</xdr:row>
      <xdr:rowOff>163286</xdr:rowOff>
    </xdr:to>
    <xdr:cxnSp macro="">
      <xdr:nvCxnSpPr>
        <xdr:cNvPr id="17" name="16 Conector recto de flecha"/>
        <xdr:cNvCxnSpPr/>
      </xdr:nvCxnSpPr>
      <xdr:spPr>
        <a:xfrm>
          <a:off x="5021036" y="129118179"/>
          <a:ext cx="721178" cy="21771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3</xdr:row>
      <xdr:rowOff>28575</xdr:rowOff>
    </xdr:from>
    <xdr:to>
      <xdr:col>1</xdr:col>
      <xdr:colOff>828675</xdr:colOff>
      <xdr:row>8</xdr:row>
      <xdr:rowOff>0</xdr:rowOff>
    </xdr:to>
    <xdr:pic>
      <xdr:nvPicPr>
        <xdr:cNvPr id="1548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4875" y="514350"/>
          <a:ext cx="68580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</xdr:row>
      <xdr:rowOff>47625</xdr:rowOff>
    </xdr:from>
    <xdr:to>
      <xdr:col>5</xdr:col>
      <xdr:colOff>533400</xdr:colOff>
      <xdr:row>7</xdr:row>
      <xdr:rowOff>104775</xdr:rowOff>
    </xdr:to>
    <xdr:pic>
      <xdr:nvPicPr>
        <xdr:cNvPr id="1548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553075" y="533400"/>
          <a:ext cx="14763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3</xdr:row>
      <xdr:rowOff>28575</xdr:rowOff>
    </xdr:from>
    <xdr:to>
      <xdr:col>1</xdr:col>
      <xdr:colOff>828675</xdr:colOff>
      <xdr:row>8</xdr:row>
      <xdr:rowOff>0</xdr:rowOff>
    </xdr:to>
    <xdr:pic>
      <xdr:nvPicPr>
        <xdr:cNvPr id="260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4875" y="514350"/>
          <a:ext cx="68580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3</xdr:row>
      <xdr:rowOff>47625</xdr:rowOff>
    </xdr:from>
    <xdr:to>
      <xdr:col>10</xdr:col>
      <xdr:colOff>533400</xdr:colOff>
      <xdr:row>7</xdr:row>
      <xdr:rowOff>104775</xdr:rowOff>
    </xdr:to>
    <xdr:pic>
      <xdr:nvPicPr>
        <xdr:cNvPr id="260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305675" y="533400"/>
          <a:ext cx="18573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3</xdr:row>
      <xdr:rowOff>28575</xdr:rowOff>
    </xdr:from>
    <xdr:to>
      <xdr:col>1</xdr:col>
      <xdr:colOff>828675</xdr:colOff>
      <xdr:row>8</xdr:row>
      <xdr:rowOff>0</xdr:rowOff>
    </xdr:to>
    <xdr:pic>
      <xdr:nvPicPr>
        <xdr:cNvPr id="260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4875" y="514350"/>
          <a:ext cx="68580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3</xdr:row>
      <xdr:rowOff>47625</xdr:rowOff>
    </xdr:from>
    <xdr:to>
      <xdr:col>10</xdr:col>
      <xdr:colOff>533400</xdr:colOff>
      <xdr:row>7</xdr:row>
      <xdr:rowOff>104775</xdr:rowOff>
    </xdr:to>
    <xdr:pic>
      <xdr:nvPicPr>
        <xdr:cNvPr id="260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305675" y="533400"/>
          <a:ext cx="18573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19050</xdr:rowOff>
    </xdr:from>
    <xdr:to>
      <xdr:col>3</xdr:col>
      <xdr:colOff>9525</xdr:colOff>
      <xdr:row>10</xdr:row>
      <xdr:rowOff>152400</xdr:rowOff>
    </xdr:to>
    <xdr:pic>
      <xdr:nvPicPr>
        <xdr:cNvPr id="45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990600"/>
          <a:ext cx="5048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6</xdr:row>
      <xdr:rowOff>142875</xdr:rowOff>
    </xdr:from>
    <xdr:to>
      <xdr:col>8</xdr:col>
      <xdr:colOff>752475</xdr:colOff>
      <xdr:row>10</xdr:row>
      <xdr:rowOff>9525</xdr:rowOff>
    </xdr:to>
    <xdr:pic>
      <xdr:nvPicPr>
        <xdr:cNvPr id="452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0" y="1114425"/>
          <a:ext cx="7524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885825</xdr:colOff>
      <xdr:row>6</xdr:row>
      <xdr:rowOff>0</xdr:rowOff>
    </xdr:from>
    <xdr:to>
      <xdr:col>1</xdr:col>
      <xdr:colOff>2343150</xdr:colOff>
      <xdr:row>6</xdr:row>
      <xdr:rowOff>0</xdr:rowOff>
    </xdr:to>
    <xdr:pic>
      <xdr:nvPicPr>
        <xdr:cNvPr id="1180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00575" y="971550"/>
          <a:ext cx="1457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3086100</xdr:colOff>
      <xdr:row>0</xdr:row>
      <xdr:rowOff>0</xdr:rowOff>
    </xdr:from>
    <xdr:to>
      <xdr:col>1</xdr:col>
      <xdr:colOff>819150</xdr:colOff>
      <xdr:row>4</xdr:row>
      <xdr:rowOff>9525</xdr:rowOff>
    </xdr:to>
    <xdr:pic>
      <xdr:nvPicPr>
        <xdr:cNvPr id="1180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86100" y="0"/>
          <a:ext cx="1447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0</xdr:row>
      <xdr:rowOff>123825</xdr:rowOff>
    </xdr:from>
    <xdr:to>
      <xdr:col>0</xdr:col>
      <xdr:colOff>1009650</xdr:colOff>
      <xdr:row>5</xdr:row>
      <xdr:rowOff>133350</xdr:rowOff>
    </xdr:to>
    <xdr:pic>
      <xdr:nvPicPr>
        <xdr:cNvPr id="1181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123825"/>
          <a:ext cx="8667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885825</xdr:colOff>
      <xdr:row>2</xdr:row>
      <xdr:rowOff>19050</xdr:rowOff>
    </xdr:from>
    <xdr:to>
      <xdr:col>4</xdr:col>
      <xdr:colOff>2343150</xdr:colOff>
      <xdr:row>6</xdr:row>
      <xdr:rowOff>28575</xdr:rowOff>
    </xdr:to>
    <xdr:pic>
      <xdr:nvPicPr>
        <xdr:cNvPr id="2129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10500" y="314325"/>
          <a:ext cx="14573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209550</xdr:colOff>
      <xdr:row>1</xdr:row>
      <xdr:rowOff>66675</xdr:rowOff>
    </xdr:from>
    <xdr:to>
      <xdr:col>2</xdr:col>
      <xdr:colOff>1076325</xdr:colOff>
      <xdr:row>6</xdr:row>
      <xdr:rowOff>104775</xdr:rowOff>
    </xdr:to>
    <xdr:pic>
      <xdr:nvPicPr>
        <xdr:cNvPr id="2129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228600"/>
          <a:ext cx="8667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5:G22"/>
  <sheetViews>
    <sheetView zoomScale="75" zoomScaleNormal="75" zoomScaleSheetLayoutView="100" workbookViewId="0">
      <selection activeCell="B11" sqref="B11:F11"/>
    </sheetView>
  </sheetViews>
  <sheetFormatPr baseColWidth="10" defaultRowHeight="12.75" x14ac:dyDescent="0.2"/>
  <cols>
    <col min="1" max="1" width="49.140625" customWidth="1"/>
    <col min="2" max="2" width="13.85546875" customWidth="1"/>
    <col min="3" max="3" width="15.28515625" customWidth="1"/>
    <col min="4" max="4" width="17.42578125" customWidth="1"/>
  </cols>
  <sheetData>
    <row r="5" spans="1:7" x14ac:dyDescent="0.2">
      <c r="A5" s="28"/>
      <c r="B5" s="28"/>
      <c r="C5" s="28"/>
      <c r="D5" s="28"/>
      <c r="E5" s="28"/>
      <c r="F5" s="28"/>
      <c r="G5" s="28"/>
    </row>
    <row r="6" spans="1:7" ht="15.75" thickBot="1" x14ac:dyDescent="0.3">
      <c r="A6" s="241" t="s">
        <v>345</v>
      </c>
      <c r="B6" s="241"/>
      <c r="C6" s="241"/>
      <c r="D6" s="241"/>
      <c r="E6" s="241"/>
      <c r="F6" s="241"/>
      <c r="G6" s="241"/>
    </row>
    <row r="7" spans="1:7" ht="30.75" customHeight="1" thickBot="1" x14ac:dyDescent="0.25">
      <c r="A7" s="238" t="s">
        <v>344</v>
      </c>
      <c r="B7" s="239"/>
      <c r="C7" s="239"/>
      <c r="D7" s="239"/>
      <c r="E7" s="239"/>
      <c r="F7" s="239"/>
      <c r="G7" s="240"/>
    </row>
    <row r="8" spans="1:7" ht="21" customHeight="1" thickBot="1" x14ac:dyDescent="0.25">
      <c r="A8" s="238" t="s">
        <v>343</v>
      </c>
      <c r="B8" s="239"/>
      <c r="C8" s="239"/>
      <c r="D8" s="239"/>
      <c r="E8" s="239"/>
      <c r="F8" s="239"/>
      <c r="G8" s="240"/>
    </row>
    <row r="9" spans="1:7" x14ac:dyDescent="0.2">
      <c r="A9" s="242" t="s">
        <v>224</v>
      </c>
      <c r="B9" s="245" t="s">
        <v>225</v>
      </c>
      <c r="C9" s="245"/>
      <c r="D9" s="245"/>
      <c r="E9" s="245"/>
      <c r="F9" s="245"/>
      <c r="G9" s="247" t="s">
        <v>226</v>
      </c>
    </row>
    <row r="10" spans="1:7" x14ac:dyDescent="0.2">
      <c r="A10" s="243"/>
      <c r="B10" s="246"/>
      <c r="C10" s="246"/>
      <c r="D10" s="246"/>
      <c r="E10" s="246"/>
      <c r="F10" s="246"/>
      <c r="G10" s="248"/>
    </row>
    <row r="11" spans="1:7" ht="24" x14ac:dyDescent="0.2">
      <c r="A11" s="244"/>
      <c r="B11" s="16" t="s">
        <v>227</v>
      </c>
      <c r="C11" s="69" t="s">
        <v>302</v>
      </c>
      <c r="D11" s="69" t="s">
        <v>228</v>
      </c>
      <c r="E11" s="69" t="s">
        <v>229</v>
      </c>
      <c r="F11" s="69" t="s">
        <v>230</v>
      </c>
      <c r="G11" s="248"/>
    </row>
    <row r="12" spans="1:7" ht="23.25" customHeight="1" x14ac:dyDescent="0.2">
      <c r="A12" s="81" t="s">
        <v>231</v>
      </c>
      <c r="B12" s="68">
        <f>RES.CUANT.!F20</f>
        <v>1</v>
      </c>
      <c r="C12" s="68">
        <f>RES.CUANT.!G20</f>
        <v>0</v>
      </c>
      <c r="D12" s="68">
        <v>0</v>
      </c>
      <c r="E12" s="68">
        <f>RES.CUANT.!I20</f>
        <v>11</v>
      </c>
      <c r="F12" s="68">
        <f>RES.CUANT.!J20</f>
        <v>0</v>
      </c>
      <c r="G12" s="83">
        <f>SUM(B12:F12)</f>
        <v>12</v>
      </c>
    </row>
    <row r="13" spans="1:7" ht="23.25" customHeight="1" x14ac:dyDescent="0.2">
      <c r="A13" s="81" t="s">
        <v>233</v>
      </c>
      <c r="B13" s="16">
        <f>RES.CUANT.!F22</f>
        <v>0</v>
      </c>
      <c r="C13" s="16">
        <f>RES.CUANT.!G22</f>
        <v>0</v>
      </c>
      <c r="D13" s="16">
        <f>RES.CUANT.!H22</f>
        <v>3</v>
      </c>
      <c r="E13" s="16">
        <f>RES.CUANT.!I22</f>
        <v>2</v>
      </c>
      <c r="F13" s="16">
        <f>RES.CUANT.!J22</f>
        <v>1</v>
      </c>
      <c r="G13" s="83">
        <f>SUM(B13:F13)</f>
        <v>6</v>
      </c>
    </row>
    <row r="14" spans="1:7" ht="23.25" customHeight="1" x14ac:dyDescent="0.2">
      <c r="A14" s="82" t="s">
        <v>235</v>
      </c>
      <c r="B14" s="69">
        <v>4</v>
      </c>
      <c r="C14" s="69">
        <v>23</v>
      </c>
      <c r="D14" s="69">
        <v>0</v>
      </c>
      <c r="E14" s="69">
        <v>7</v>
      </c>
      <c r="F14" s="69">
        <v>0</v>
      </c>
      <c r="G14" s="83">
        <f>SUM(B14:F14)</f>
        <v>34</v>
      </c>
    </row>
    <row r="15" spans="1:7" ht="23.25" customHeight="1" x14ac:dyDescent="0.2">
      <c r="A15" s="82" t="s">
        <v>240</v>
      </c>
      <c r="B15" s="69">
        <v>10</v>
      </c>
      <c r="C15" s="69">
        <v>35</v>
      </c>
      <c r="D15" s="69">
        <v>0</v>
      </c>
      <c r="E15" s="69">
        <v>118</v>
      </c>
      <c r="F15" s="69">
        <v>27</v>
      </c>
      <c r="G15" s="83">
        <f>SUM(B15:F15)</f>
        <v>190</v>
      </c>
    </row>
    <row r="16" spans="1:7" ht="23.25" customHeight="1" thickBot="1" x14ac:dyDescent="0.25">
      <c r="A16" s="84" t="s">
        <v>250</v>
      </c>
      <c r="B16" s="85">
        <v>62</v>
      </c>
      <c r="C16" s="85">
        <v>366</v>
      </c>
      <c r="D16" s="85">
        <v>9</v>
      </c>
      <c r="E16" s="85">
        <v>240</v>
      </c>
      <c r="F16" s="85">
        <v>52</v>
      </c>
      <c r="G16" s="83">
        <f>SUM(B16:F16)</f>
        <v>729</v>
      </c>
    </row>
    <row r="17" spans="1:7" ht="23.25" customHeight="1" thickBot="1" x14ac:dyDescent="0.25">
      <c r="A17" s="86" t="s">
        <v>299</v>
      </c>
      <c r="B17" s="87">
        <f t="shared" ref="B17:G17" si="0">SUM(B12:B16)</f>
        <v>77</v>
      </c>
      <c r="C17" s="87">
        <f t="shared" si="0"/>
        <v>424</v>
      </c>
      <c r="D17" s="87">
        <f t="shared" si="0"/>
        <v>12</v>
      </c>
      <c r="E17" s="87">
        <f t="shared" si="0"/>
        <v>378</v>
      </c>
      <c r="F17" s="87">
        <f t="shared" si="0"/>
        <v>80</v>
      </c>
      <c r="G17" s="97">
        <f t="shared" si="0"/>
        <v>971</v>
      </c>
    </row>
    <row r="18" spans="1:7" ht="18" customHeight="1" thickBot="1" x14ac:dyDescent="0.25">
      <c r="A18" s="88"/>
      <c r="B18" s="89"/>
      <c r="C18" s="89"/>
      <c r="D18" s="89"/>
      <c r="E18" s="89"/>
      <c r="F18" s="89"/>
      <c r="G18" s="91"/>
    </row>
    <row r="19" spans="1:7" ht="16.5" thickBot="1" x14ac:dyDescent="0.25">
      <c r="A19" s="237" t="s">
        <v>298</v>
      </c>
      <c r="B19" s="237"/>
      <c r="C19" s="237"/>
      <c r="D19" s="237"/>
      <c r="E19" s="237"/>
      <c r="F19" s="237"/>
      <c r="G19" s="237"/>
    </row>
    <row r="20" spans="1:7" ht="18.75" customHeight="1" thickBot="1" x14ac:dyDescent="0.25">
      <c r="A20" s="90" t="s">
        <v>299</v>
      </c>
      <c r="B20" s="30"/>
      <c r="C20" s="30"/>
      <c r="D20" s="30"/>
      <c r="E20" s="30"/>
      <c r="F20" s="31"/>
      <c r="G20" s="25">
        <f>+'CAP-01-12'!G662</f>
        <v>885</v>
      </c>
    </row>
    <row r="21" spans="1:7" ht="18.75" customHeight="1" thickBot="1" x14ac:dyDescent="0.25">
      <c r="A21" s="90" t="s">
        <v>300</v>
      </c>
      <c r="B21" s="30"/>
      <c r="C21" s="30"/>
      <c r="D21" s="30"/>
      <c r="E21" s="30"/>
      <c r="F21" s="31"/>
      <c r="G21" s="25">
        <f>+'CAP-01-12'!H662</f>
        <v>114</v>
      </c>
    </row>
    <row r="22" spans="1:7" ht="18.75" customHeight="1" thickBot="1" x14ac:dyDescent="0.25">
      <c r="A22" s="90" t="s">
        <v>301</v>
      </c>
      <c r="B22" s="30"/>
      <c r="C22" s="30"/>
      <c r="D22" s="30"/>
      <c r="E22" s="30"/>
      <c r="F22" s="31"/>
      <c r="G22" s="25">
        <f>SUM(G20:G21)</f>
        <v>999</v>
      </c>
    </row>
  </sheetData>
  <mergeCells count="7">
    <mergeCell ref="A19:G19"/>
    <mergeCell ref="A7:G7"/>
    <mergeCell ref="A6:G6"/>
    <mergeCell ref="A9:A11"/>
    <mergeCell ref="B9:F10"/>
    <mergeCell ref="G9:G11"/>
    <mergeCell ref="A8:G8"/>
  </mergeCells>
  <phoneticPr fontId="0" type="noConversion"/>
  <pageMargins left="0.53" right="0.19685039370078741" top="0.98425196850393704" bottom="0.98425196850393704" header="0" footer="0"/>
  <pageSetup paperSize="9" scale="74" orientation="portrait" horizontalDpi="1200" verticalDpi="1200" r:id="rId1"/>
  <headerFooter alignWithMargins="0">
    <oddHeader>&amp;RPágina &amp;P de &amp;N</oddHeader>
  </headerFooter>
  <drawing r:id="rId2"/>
  <legacyDrawing r:id="rId3"/>
  <oleObjects>
    <mc:AlternateContent xmlns:mc="http://schemas.openxmlformats.org/markup-compatibility/2006">
      <mc:Choice Requires="x14">
        <oleObject progId="Word.Picture.8" shapeId="7171" r:id="rId4">
          <objectPr defaultSize="0" autoPict="0" r:id="rId5">
            <anchor moveWithCells="1" sizeWithCells="1">
              <from>
                <xdr:col>1</xdr:col>
                <xdr:colOff>0</xdr:colOff>
                <xdr:row>15</xdr:row>
                <xdr:rowOff>0</xdr:rowOff>
              </from>
              <to>
                <xdr:col>1</xdr:col>
                <xdr:colOff>0</xdr:colOff>
                <xdr:row>15</xdr:row>
                <xdr:rowOff>0</xdr:rowOff>
              </to>
            </anchor>
          </objectPr>
        </oleObject>
      </mc:Choice>
      <mc:Fallback>
        <oleObject progId="Word.Picture.8" shapeId="717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4:I88"/>
  <sheetViews>
    <sheetView topLeftCell="B13" zoomScaleNormal="75" zoomScaleSheetLayoutView="100" workbookViewId="0">
      <pane xSplit="14955" ySplit="1275" topLeftCell="F35" activePane="bottomLeft"/>
      <selection activeCell="B24" sqref="B24"/>
      <selection pane="topRight" activeCell="D13" sqref="D13"/>
      <selection pane="bottomLeft" activeCell="I36" sqref="I36:I43"/>
      <selection pane="bottomRight" activeCell="F91" sqref="F91"/>
    </sheetView>
  </sheetViews>
  <sheetFormatPr baseColWidth="10" defaultRowHeight="12.75" x14ac:dyDescent="0.2"/>
  <cols>
    <col min="3" max="3" width="46.140625" customWidth="1"/>
    <col min="4" max="4" width="13.5703125" customWidth="1"/>
    <col min="5" max="5" width="12.42578125" customWidth="1"/>
    <col min="6" max="6" width="13.140625" customWidth="1"/>
    <col min="7" max="7" width="10.140625" customWidth="1"/>
    <col min="8" max="8" width="9.7109375" customWidth="1"/>
  </cols>
  <sheetData>
    <row r="4" spans="2:9" x14ac:dyDescent="0.2">
      <c r="B4" s="8"/>
      <c r="C4" s="260" t="s">
        <v>218</v>
      </c>
      <c r="D4" s="260"/>
      <c r="E4" s="260"/>
      <c r="F4" s="260"/>
      <c r="G4" s="8"/>
      <c r="H4" s="8"/>
      <c r="I4" s="8"/>
    </row>
    <row r="5" spans="2:9" x14ac:dyDescent="0.2">
      <c r="B5" s="8"/>
      <c r="C5" s="260" t="s">
        <v>219</v>
      </c>
      <c r="D5" s="260"/>
      <c r="E5" s="260"/>
      <c r="F5" s="260"/>
      <c r="G5" s="8"/>
      <c r="H5" s="8"/>
      <c r="I5" s="8"/>
    </row>
    <row r="6" spans="2:9" x14ac:dyDescent="0.2">
      <c r="B6" s="8"/>
      <c r="C6" s="260" t="s">
        <v>220</v>
      </c>
      <c r="D6" s="260"/>
      <c r="E6" s="260"/>
      <c r="F6" s="260"/>
      <c r="G6" s="8"/>
      <c r="H6" s="8"/>
      <c r="I6" s="8"/>
    </row>
    <row r="7" spans="2:9" x14ac:dyDescent="0.2">
      <c r="B7" s="9"/>
      <c r="C7" s="9"/>
      <c r="D7" s="8"/>
      <c r="E7" s="8"/>
      <c r="F7" s="8"/>
      <c r="G7" s="8"/>
      <c r="H7" s="8"/>
      <c r="I7" s="8"/>
    </row>
    <row r="8" spans="2:9" x14ac:dyDescent="0.2">
      <c r="B8" s="9"/>
      <c r="C8" s="8"/>
      <c r="D8" s="8"/>
      <c r="E8" s="8"/>
      <c r="F8" s="8"/>
      <c r="G8" s="8"/>
      <c r="H8" s="8"/>
      <c r="I8" s="8"/>
    </row>
    <row r="9" spans="2:9" ht="16.5" thickBot="1" x14ac:dyDescent="0.25">
      <c r="B9" s="8"/>
      <c r="C9" s="8"/>
      <c r="D9" s="8"/>
      <c r="E9" s="10"/>
      <c r="F9" s="8"/>
      <c r="G9" s="8"/>
      <c r="H9" s="8"/>
      <c r="I9" s="8"/>
    </row>
    <row r="10" spans="2:9" ht="30.75" thickBot="1" x14ac:dyDescent="0.25">
      <c r="B10" s="11" t="s">
        <v>221</v>
      </c>
      <c r="C10" s="261" t="s">
        <v>222</v>
      </c>
      <c r="D10" s="261"/>
      <c r="E10" s="261"/>
      <c r="F10" s="261"/>
      <c r="G10" s="261"/>
      <c r="H10" s="261"/>
      <c r="I10" s="262"/>
    </row>
    <row r="11" spans="2:9" ht="15.75" thickBot="1" x14ac:dyDescent="0.25">
      <c r="B11" s="11" t="s">
        <v>223</v>
      </c>
      <c r="C11" s="239" t="s">
        <v>357</v>
      </c>
      <c r="D11" s="239"/>
      <c r="E11" s="239"/>
      <c r="F11" s="239"/>
      <c r="G11" s="239"/>
      <c r="H11" s="239"/>
      <c r="I11" s="240"/>
    </row>
    <row r="12" spans="2:9" ht="13.5" thickBot="1" x14ac:dyDescent="0.25">
      <c r="B12" s="8"/>
      <c r="C12" s="8"/>
      <c r="D12" s="8"/>
      <c r="E12" s="8"/>
      <c r="F12" s="8"/>
      <c r="G12" s="8"/>
      <c r="H12" s="8"/>
      <c r="I12" s="8"/>
    </row>
    <row r="13" spans="2:9" ht="12.75" customHeight="1" x14ac:dyDescent="0.2">
      <c r="B13" s="249" t="s">
        <v>224</v>
      </c>
      <c r="C13" s="250"/>
      <c r="D13" s="257"/>
      <c r="E13" s="257"/>
      <c r="F13" s="257"/>
      <c r="G13" s="257"/>
      <c r="H13" s="250"/>
      <c r="I13" s="255" t="s">
        <v>226</v>
      </c>
    </row>
    <row r="14" spans="2:9" ht="13.5" thickBot="1" x14ac:dyDescent="0.25">
      <c r="B14" s="251"/>
      <c r="C14" s="252"/>
      <c r="D14" s="258"/>
      <c r="E14" s="258"/>
      <c r="F14" s="258"/>
      <c r="G14" s="258"/>
      <c r="H14" s="259"/>
      <c r="I14" s="256"/>
    </row>
    <row r="15" spans="2:9" ht="24.75" thickBot="1" x14ac:dyDescent="0.25">
      <c r="B15" s="253"/>
      <c r="C15" s="254"/>
      <c r="D15" s="16" t="s">
        <v>227</v>
      </c>
      <c r="E15" s="69" t="s">
        <v>302</v>
      </c>
      <c r="F15" s="69" t="s">
        <v>228</v>
      </c>
      <c r="G15" s="69" t="s">
        <v>229</v>
      </c>
      <c r="H15" s="69" t="s">
        <v>230</v>
      </c>
      <c r="I15" s="256"/>
    </row>
    <row r="16" spans="2:9" x14ac:dyDescent="0.2">
      <c r="B16" s="270" t="s">
        <v>231</v>
      </c>
      <c r="C16" s="271"/>
      <c r="D16" s="271"/>
      <c r="E16" s="271"/>
      <c r="F16" s="271"/>
      <c r="G16" s="271"/>
      <c r="H16" s="271"/>
      <c r="I16" s="272"/>
    </row>
    <row r="17" spans="2:9" x14ac:dyDescent="0.2">
      <c r="B17" s="263" t="s">
        <v>232</v>
      </c>
      <c r="C17" s="264"/>
      <c r="D17" s="16">
        <v>2</v>
      </c>
      <c r="E17" s="16">
        <v>1</v>
      </c>
      <c r="F17" s="16">
        <v>0</v>
      </c>
      <c r="G17" s="16">
        <v>9</v>
      </c>
      <c r="H17" s="99">
        <v>0</v>
      </c>
      <c r="I17" s="17">
        <f>SUM(D17:H17)</f>
        <v>12</v>
      </c>
    </row>
    <row r="18" spans="2:9" x14ac:dyDescent="0.2">
      <c r="B18" s="273" t="s">
        <v>233</v>
      </c>
      <c r="C18" s="274"/>
      <c r="D18" s="274"/>
      <c r="E18" s="274"/>
      <c r="F18" s="274"/>
      <c r="G18" s="274"/>
      <c r="H18" s="274"/>
      <c r="I18" s="275"/>
    </row>
    <row r="19" spans="2:9" x14ac:dyDescent="0.2">
      <c r="B19" s="276" t="s">
        <v>234</v>
      </c>
      <c r="C19" s="277"/>
      <c r="D19" s="99">
        <v>1</v>
      </c>
      <c r="E19" s="16">
        <v>3</v>
      </c>
      <c r="F19" s="16">
        <v>0</v>
      </c>
      <c r="G19" s="16">
        <v>2</v>
      </c>
      <c r="H19" s="16"/>
      <c r="I19" s="17">
        <f>SUM(D19:H19)</f>
        <v>6</v>
      </c>
    </row>
    <row r="20" spans="2:9" x14ac:dyDescent="0.2">
      <c r="B20" s="267" t="s">
        <v>235</v>
      </c>
      <c r="C20" s="268"/>
      <c r="D20" s="268"/>
      <c r="E20" s="268"/>
      <c r="F20" s="268"/>
      <c r="G20" s="268"/>
      <c r="H20" s="268"/>
      <c r="I20" s="269"/>
    </row>
    <row r="21" spans="2:9" x14ac:dyDescent="0.2">
      <c r="B21" s="265" t="s">
        <v>236</v>
      </c>
      <c r="C21" s="266"/>
      <c r="D21" s="16">
        <v>1</v>
      </c>
      <c r="E21" s="16">
        <v>11</v>
      </c>
      <c r="F21" s="16">
        <v>0</v>
      </c>
      <c r="G21" s="16">
        <v>4</v>
      </c>
      <c r="H21" s="99">
        <v>0</v>
      </c>
      <c r="I21" s="17">
        <f>SUM(D21:H21)</f>
        <v>16</v>
      </c>
    </row>
    <row r="22" spans="2:9" x14ac:dyDescent="0.2">
      <c r="B22" s="263" t="s">
        <v>237</v>
      </c>
      <c r="C22" s="264"/>
      <c r="D22" s="16">
        <v>1</v>
      </c>
      <c r="E22" s="16">
        <v>2</v>
      </c>
      <c r="F22" s="16">
        <v>0</v>
      </c>
      <c r="G22" s="16">
        <v>1</v>
      </c>
      <c r="H22" s="99">
        <v>0</v>
      </c>
      <c r="I22" s="17">
        <f>SUM(D22:H22)</f>
        <v>4</v>
      </c>
    </row>
    <row r="23" spans="2:9" x14ac:dyDescent="0.2">
      <c r="B23" s="265" t="s">
        <v>238</v>
      </c>
      <c r="C23" s="266"/>
      <c r="D23" s="16">
        <v>1</v>
      </c>
      <c r="E23" s="16">
        <v>5</v>
      </c>
      <c r="F23" s="16">
        <v>0</v>
      </c>
      <c r="G23" s="16">
        <v>1</v>
      </c>
      <c r="H23" s="99">
        <v>0</v>
      </c>
      <c r="I23" s="17">
        <f>SUM(D23:H23)</f>
        <v>7</v>
      </c>
    </row>
    <row r="24" spans="2:9" x14ac:dyDescent="0.2">
      <c r="B24" s="263" t="s">
        <v>239</v>
      </c>
      <c r="C24" s="278"/>
      <c r="D24" s="16">
        <v>1</v>
      </c>
      <c r="E24" s="16">
        <v>5</v>
      </c>
      <c r="F24" s="16">
        <v>0</v>
      </c>
      <c r="G24" s="16">
        <v>1</v>
      </c>
      <c r="H24" s="99">
        <v>0</v>
      </c>
      <c r="I24" s="17">
        <f>SUM(D24:H24)</f>
        <v>7</v>
      </c>
    </row>
    <row r="25" spans="2:9" x14ac:dyDescent="0.2">
      <c r="B25" s="267" t="s">
        <v>240</v>
      </c>
      <c r="C25" s="268"/>
      <c r="D25" s="268"/>
      <c r="E25" s="268"/>
      <c r="F25" s="268"/>
      <c r="G25" s="268"/>
      <c r="H25" s="268"/>
      <c r="I25" s="269"/>
    </row>
    <row r="26" spans="2:9" x14ac:dyDescent="0.2">
      <c r="B26" s="263" t="s">
        <v>241</v>
      </c>
      <c r="C26" s="278"/>
      <c r="D26" s="16">
        <v>2</v>
      </c>
      <c r="E26" s="16">
        <v>0</v>
      </c>
      <c r="F26" s="16">
        <v>0</v>
      </c>
      <c r="G26" s="16">
        <v>5</v>
      </c>
      <c r="H26" s="99">
        <v>2</v>
      </c>
      <c r="I26" s="17">
        <f>SUM(D26:H26)</f>
        <v>9</v>
      </c>
    </row>
    <row r="27" spans="2:9" x14ac:dyDescent="0.2">
      <c r="B27" s="276" t="s">
        <v>242</v>
      </c>
      <c r="C27" s="277"/>
      <c r="D27" s="16">
        <v>1</v>
      </c>
      <c r="E27" s="16">
        <v>5</v>
      </c>
      <c r="F27" s="16">
        <v>0</v>
      </c>
      <c r="G27" s="16">
        <v>18</v>
      </c>
      <c r="H27" s="99">
        <v>3</v>
      </c>
      <c r="I27" s="17">
        <f t="shared" ref="I27:I34" si="0">SUM(D27:H27)</f>
        <v>27</v>
      </c>
    </row>
    <row r="28" spans="2:9" x14ac:dyDescent="0.2">
      <c r="B28" s="263" t="s">
        <v>243</v>
      </c>
      <c r="C28" s="264"/>
      <c r="D28" s="16">
        <v>1</v>
      </c>
      <c r="E28" s="16">
        <v>3</v>
      </c>
      <c r="F28" s="16">
        <v>0</v>
      </c>
      <c r="G28" s="16">
        <v>23</v>
      </c>
      <c r="H28" s="99">
        <v>2</v>
      </c>
      <c r="I28" s="17">
        <f t="shared" si="0"/>
        <v>29</v>
      </c>
    </row>
    <row r="29" spans="2:9" x14ac:dyDescent="0.2">
      <c r="B29" s="263" t="s">
        <v>244</v>
      </c>
      <c r="C29" s="264"/>
      <c r="D29" s="16">
        <v>1</v>
      </c>
      <c r="E29" s="16">
        <v>4</v>
      </c>
      <c r="F29" s="16">
        <v>0</v>
      </c>
      <c r="G29" s="16">
        <v>10</v>
      </c>
      <c r="H29" s="99">
        <v>0</v>
      </c>
      <c r="I29" s="17">
        <f t="shared" si="0"/>
        <v>15</v>
      </c>
    </row>
    <row r="30" spans="2:9" x14ac:dyDescent="0.2">
      <c r="B30" s="265" t="s">
        <v>245</v>
      </c>
      <c r="C30" s="266"/>
      <c r="D30" s="16">
        <v>1</v>
      </c>
      <c r="E30" s="16">
        <v>3</v>
      </c>
      <c r="F30" s="16">
        <v>0</v>
      </c>
      <c r="G30" s="16">
        <v>26</v>
      </c>
      <c r="H30" s="99">
        <v>13</v>
      </c>
      <c r="I30" s="17">
        <f t="shared" si="0"/>
        <v>43</v>
      </c>
    </row>
    <row r="31" spans="2:9" x14ac:dyDescent="0.2">
      <c r="B31" s="263" t="s">
        <v>246</v>
      </c>
      <c r="C31" s="264"/>
      <c r="D31" s="16">
        <v>1</v>
      </c>
      <c r="E31" s="16">
        <v>5</v>
      </c>
      <c r="F31" s="16">
        <v>0</v>
      </c>
      <c r="G31" s="16">
        <v>6</v>
      </c>
      <c r="H31" s="99">
        <v>0</v>
      </c>
      <c r="I31" s="17">
        <f t="shared" si="0"/>
        <v>12</v>
      </c>
    </row>
    <row r="32" spans="2:9" x14ac:dyDescent="0.2">
      <c r="B32" s="263" t="s">
        <v>247</v>
      </c>
      <c r="C32" s="264"/>
      <c r="D32" s="16">
        <v>1</v>
      </c>
      <c r="E32" s="16">
        <v>6</v>
      </c>
      <c r="F32" s="16">
        <v>0</v>
      </c>
      <c r="G32" s="16">
        <v>23</v>
      </c>
      <c r="H32" s="99">
        <v>7</v>
      </c>
      <c r="I32" s="17">
        <f t="shared" si="0"/>
        <v>37</v>
      </c>
    </row>
    <row r="33" spans="2:9" x14ac:dyDescent="0.2">
      <c r="B33" s="265" t="s">
        <v>248</v>
      </c>
      <c r="C33" s="266"/>
      <c r="D33" s="16">
        <v>1</v>
      </c>
      <c r="E33" s="16">
        <v>2</v>
      </c>
      <c r="F33" s="16">
        <v>0</v>
      </c>
      <c r="G33" s="16">
        <v>4</v>
      </c>
      <c r="H33" s="99">
        <v>0</v>
      </c>
      <c r="I33" s="17">
        <f t="shared" si="0"/>
        <v>7</v>
      </c>
    </row>
    <row r="34" spans="2:9" x14ac:dyDescent="0.2">
      <c r="B34" s="263" t="s">
        <v>249</v>
      </c>
      <c r="C34" s="264"/>
      <c r="D34" s="16">
        <v>1</v>
      </c>
      <c r="E34" s="16">
        <v>7</v>
      </c>
      <c r="F34" s="16">
        <v>0</v>
      </c>
      <c r="G34" s="16">
        <v>3</v>
      </c>
      <c r="H34" s="99">
        <v>0</v>
      </c>
      <c r="I34" s="17">
        <f t="shared" si="0"/>
        <v>11</v>
      </c>
    </row>
    <row r="35" spans="2:9" x14ac:dyDescent="0.2">
      <c r="B35" s="267" t="s">
        <v>250</v>
      </c>
      <c r="C35" s="268"/>
      <c r="D35" s="268"/>
      <c r="E35" s="268"/>
      <c r="F35" s="268"/>
      <c r="G35" s="268"/>
      <c r="H35" s="268"/>
      <c r="I35" s="269"/>
    </row>
    <row r="36" spans="2:9" x14ac:dyDescent="0.2">
      <c r="B36" s="263" t="s">
        <v>251</v>
      </c>
      <c r="C36" s="264"/>
      <c r="D36" s="16">
        <v>1</v>
      </c>
      <c r="E36" s="16">
        <v>2</v>
      </c>
      <c r="F36" s="16">
        <v>0</v>
      </c>
      <c r="G36" s="16">
        <v>2</v>
      </c>
      <c r="H36" s="99">
        <v>0</v>
      </c>
      <c r="I36" s="17">
        <f t="shared" ref="I36:I81" si="1">SUM(D36:H36)</f>
        <v>5</v>
      </c>
    </row>
    <row r="37" spans="2:9" x14ac:dyDescent="0.2">
      <c r="B37" s="276" t="s">
        <v>334</v>
      </c>
      <c r="C37" s="277"/>
      <c r="D37" s="16">
        <v>1</v>
      </c>
      <c r="E37" s="16">
        <v>6</v>
      </c>
      <c r="F37" s="16">
        <v>0</v>
      </c>
      <c r="G37" s="16">
        <v>1</v>
      </c>
      <c r="H37" s="99">
        <v>0</v>
      </c>
      <c r="I37" s="17">
        <f t="shared" si="1"/>
        <v>8</v>
      </c>
    </row>
    <row r="38" spans="2:9" x14ac:dyDescent="0.2">
      <c r="B38" s="265" t="s">
        <v>253</v>
      </c>
      <c r="C38" s="266"/>
      <c r="D38" s="16">
        <v>1</v>
      </c>
      <c r="E38" s="16">
        <v>3</v>
      </c>
      <c r="F38" s="16">
        <v>0</v>
      </c>
      <c r="G38" s="16">
        <v>0</v>
      </c>
      <c r="H38" s="99">
        <v>0</v>
      </c>
      <c r="I38" s="17">
        <f t="shared" si="1"/>
        <v>4</v>
      </c>
    </row>
    <row r="39" spans="2:9" x14ac:dyDescent="0.2">
      <c r="B39" s="14" t="s">
        <v>254</v>
      </c>
      <c r="C39" s="15"/>
      <c r="D39" s="16">
        <v>1</v>
      </c>
      <c r="E39" s="16">
        <v>11</v>
      </c>
      <c r="F39" s="16">
        <v>0</v>
      </c>
      <c r="G39" s="16">
        <v>0</v>
      </c>
      <c r="H39" s="99">
        <v>0</v>
      </c>
      <c r="I39" s="17">
        <f t="shared" si="1"/>
        <v>12</v>
      </c>
    </row>
    <row r="40" spans="2:9" x14ac:dyDescent="0.2">
      <c r="B40" s="14" t="s">
        <v>255</v>
      </c>
      <c r="C40" s="15"/>
      <c r="D40" s="16">
        <v>1</v>
      </c>
      <c r="E40" s="16">
        <v>3</v>
      </c>
      <c r="F40" s="16">
        <v>0</v>
      </c>
      <c r="G40" s="16">
        <v>0</v>
      </c>
      <c r="H40" s="99">
        <v>0</v>
      </c>
      <c r="I40" s="17">
        <f t="shared" si="1"/>
        <v>4</v>
      </c>
    </row>
    <row r="41" spans="2:9" x14ac:dyDescent="0.2">
      <c r="B41" s="14" t="s">
        <v>256</v>
      </c>
      <c r="C41" s="15"/>
      <c r="D41" s="16">
        <v>1</v>
      </c>
      <c r="E41" s="16">
        <v>3</v>
      </c>
      <c r="F41" s="16">
        <v>0</v>
      </c>
      <c r="G41" s="16">
        <v>0</v>
      </c>
      <c r="H41" s="99">
        <v>0</v>
      </c>
      <c r="I41" s="17">
        <f t="shared" si="1"/>
        <v>4</v>
      </c>
    </row>
    <row r="42" spans="2:9" x14ac:dyDescent="0.2">
      <c r="B42" s="14" t="s">
        <v>257</v>
      </c>
      <c r="C42" s="15"/>
      <c r="D42" s="16">
        <v>1</v>
      </c>
      <c r="E42" s="16">
        <v>5</v>
      </c>
      <c r="F42" s="16">
        <v>0</v>
      </c>
      <c r="G42" s="16">
        <v>1</v>
      </c>
      <c r="H42" s="99">
        <v>0</v>
      </c>
      <c r="I42" s="17">
        <f t="shared" si="1"/>
        <v>7</v>
      </c>
    </row>
    <row r="43" spans="2:9" x14ac:dyDescent="0.2">
      <c r="B43" s="14" t="s">
        <v>258</v>
      </c>
      <c r="C43" s="15"/>
      <c r="D43" s="16">
        <v>1</v>
      </c>
      <c r="E43" s="16">
        <v>40</v>
      </c>
      <c r="F43" s="16">
        <v>0</v>
      </c>
      <c r="G43" s="16">
        <v>1</v>
      </c>
      <c r="H43" s="99">
        <v>0</v>
      </c>
      <c r="I43" s="17">
        <f t="shared" si="1"/>
        <v>42</v>
      </c>
    </row>
    <row r="44" spans="2:9" x14ac:dyDescent="0.2">
      <c r="B44" s="14" t="s">
        <v>259</v>
      </c>
      <c r="C44" s="15"/>
      <c r="D44" s="16">
        <v>1</v>
      </c>
      <c r="E44" s="16">
        <v>2</v>
      </c>
      <c r="F44" s="16">
        <v>0</v>
      </c>
      <c r="G44" s="16">
        <v>1</v>
      </c>
      <c r="H44" s="99">
        <v>0</v>
      </c>
      <c r="I44" s="17">
        <f t="shared" si="1"/>
        <v>4</v>
      </c>
    </row>
    <row r="45" spans="2:9" x14ac:dyDescent="0.2">
      <c r="B45" s="263" t="s">
        <v>260</v>
      </c>
      <c r="C45" s="264"/>
      <c r="D45" s="16">
        <v>1</v>
      </c>
      <c r="E45" s="16">
        <v>10</v>
      </c>
      <c r="F45" s="16">
        <v>0</v>
      </c>
      <c r="G45" s="16">
        <v>0</v>
      </c>
      <c r="H45" s="99">
        <v>0</v>
      </c>
      <c r="I45" s="17">
        <f t="shared" si="1"/>
        <v>11</v>
      </c>
    </row>
    <row r="46" spans="2:9" x14ac:dyDescent="0.2">
      <c r="B46" s="263" t="s">
        <v>261</v>
      </c>
      <c r="C46" s="264"/>
      <c r="D46" s="16">
        <v>1</v>
      </c>
      <c r="E46" s="16">
        <v>5</v>
      </c>
      <c r="F46" s="16">
        <v>0</v>
      </c>
      <c r="G46" s="16">
        <v>0</v>
      </c>
      <c r="H46" s="99">
        <v>0</v>
      </c>
      <c r="I46" s="17">
        <f t="shared" si="1"/>
        <v>6</v>
      </c>
    </row>
    <row r="47" spans="2:9" x14ac:dyDescent="0.2">
      <c r="B47" s="263" t="s">
        <v>262</v>
      </c>
      <c r="C47" s="278"/>
      <c r="D47" s="16">
        <v>1</v>
      </c>
      <c r="E47" s="16">
        <v>3</v>
      </c>
      <c r="F47" s="16">
        <v>0</v>
      </c>
      <c r="G47" s="16">
        <v>0</v>
      </c>
      <c r="H47" s="99">
        <v>0</v>
      </c>
      <c r="I47" s="17">
        <f t="shared" si="1"/>
        <v>4</v>
      </c>
    </row>
    <row r="48" spans="2:9" x14ac:dyDescent="0.2">
      <c r="B48" s="263" t="s">
        <v>263</v>
      </c>
      <c r="C48" s="278"/>
      <c r="D48" s="16">
        <v>1</v>
      </c>
      <c r="E48" s="16">
        <v>6</v>
      </c>
      <c r="F48" s="16">
        <v>0</v>
      </c>
      <c r="G48" s="16">
        <v>0</v>
      </c>
      <c r="H48" s="99">
        <v>0</v>
      </c>
      <c r="I48" s="17">
        <f t="shared" si="1"/>
        <v>7</v>
      </c>
    </row>
    <row r="49" spans="2:9" x14ac:dyDescent="0.2">
      <c r="B49" s="265" t="s">
        <v>264</v>
      </c>
      <c r="C49" s="266"/>
      <c r="D49" s="16">
        <v>1</v>
      </c>
      <c r="E49" s="16">
        <v>6</v>
      </c>
      <c r="F49" s="16">
        <v>0</v>
      </c>
      <c r="G49" s="16">
        <v>0</v>
      </c>
      <c r="H49" s="99">
        <v>0</v>
      </c>
      <c r="I49" s="17">
        <f t="shared" si="1"/>
        <v>7</v>
      </c>
    </row>
    <row r="50" spans="2:9" x14ac:dyDescent="0.2">
      <c r="B50" s="263" t="s">
        <v>265</v>
      </c>
      <c r="C50" s="264"/>
      <c r="D50" s="16">
        <v>1</v>
      </c>
      <c r="E50" s="16">
        <v>4</v>
      </c>
      <c r="F50" s="16">
        <v>1</v>
      </c>
      <c r="G50" s="16">
        <v>0</v>
      </c>
      <c r="H50" s="99">
        <v>0</v>
      </c>
      <c r="I50" s="17">
        <f t="shared" si="1"/>
        <v>6</v>
      </c>
    </row>
    <row r="51" spans="2:9" x14ac:dyDescent="0.2">
      <c r="B51" s="279" t="s">
        <v>266</v>
      </c>
      <c r="C51" s="280"/>
      <c r="D51" s="18">
        <v>1</v>
      </c>
      <c r="E51" s="18">
        <v>1</v>
      </c>
      <c r="F51" s="16">
        <v>0</v>
      </c>
      <c r="G51" s="18">
        <v>0</v>
      </c>
      <c r="H51" s="99">
        <v>1</v>
      </c>
      <c r="I51" s="19">
        <f t="shared" si="1"/>
        <v>3</v>
      </c>
    </row>
    <row r="52" spans="2:9" x14ac:dyDescent="0.2">
      <c r="B52" s="263" t="s">
        <v>267</v>
      </c>
      <c r="C52" s="264"/>
      <c r="D52" s="16">
        <v>1</v>
      </c>
      <c r="E52" s="16">
        <v>3</v>
      </c>
      <c r="F52" s="16">
        <v>0</v>
      </c>
      <c r="G52" s="18">
        <v>0</v>
      </c>
      <c r="H52" s="99">
        <v>0</v>
      </c>
      <c r="I52" s="17">
        <f t="shared" si="1"/>
        <v>4</v>
      </c>
    </row>
    <row r="53" spans="2:9" ht="15" customHeight="1" x14ac:dyDescent="0.2">
      <c r="B53" s="265" t="s">
        <v>268</v>
      </c>
      <c r="C53" s="266"/>
      <c r="D53" s="16">
        <v>1</v>
      </c>
      <c r="E53" s="16">
        <v>7</v>
      </c>
      <c r="F53" s="16">
        <v>0</v>
      </c>
      <c r="G53" s="16">
        <v>0</v>
      </c>
      <c r="H53" s="99">
        <v>0</v>
      </c>
      <c r="I53" s="17">
        <f t="shared" si="1"/>
        <v>8</v>
      </c>
    </row>
    <row r="54" spans="2:9" x14ac:dyDescent="0.2">
      <c r="B54" s="263" t="s">
        <v>269</v>
      </c>
      <c r="C54" s="264"/>
      <c r="D54" s="16">
        <v>1</v>
      </c>
      <c r="E54" s="16">
        <v>8</v>
      </c>
      <c r="F54" s="16">
        <v>0</v>
      </c>
      <c r="G54" s="16">
        <v>0</v>
      </c>
      <c r="H54" s="99">
        <v>0</v>
      </c>
      <c r="I54" s="17">
        <f t="shared" si="1"/>
        <v>9</v>
      </c>
    </row>
    <row r="55" spans="2:9" x14ac:dyDescent="0.2">
      <c r="B55" s="265" t="s">
        <v>270</v>
      </c>
      <c r="C55" s="266"/>
      <c r="D55" s="16">
        <v>1</v>
      </c>
      <c r="E55" s="18">
        <v>1</v>
      </c>
      <c r="F55" s="16">
        <v>0</v>
      </c>
      <c r="G55" s="16">
        <v>1</v>
      </c>
      <c r="H55" s="99">
        <v>0</v>
      </c>
      <c r="I55" s="17">
        <f t="shared" si="1"/>
        <v>3</v>
      </c>
    </row>
    <row r="56" spans="2:9" x14ac:dyDescent="0.2">
      <c r="B56" s="263" t="s">
        <v>271</v>
      </c>
      <c r="C56" s="264"/>
      <c r="D56" s="16">
        <v>1</v>
      </c>
      <c r="E56" s="16">
        <v>7</v>
      </c>
      <c r="F56" s="16">
        <v>0</v>
      </c>
      <c r="G56" s="18">
        <v>0</v>
      </c>
      <c r="H56" s="99">
        <v>0</v>
      </c>
      <c r="I56" s="17">
        <f t="shared" si="1"/>
        <v>8</v>
      </c>
    </row>
    <row r="57" spans="2:9" x14ac:dyDescent="0.2">
      <c r="B57" s="263" t="s">
        <v>272</v>
      </c>
      <c r="C57" s="264"/>
      <c r="D57" s="16">
        <v>1</v>
      </c>
      <c r="E57" s="16">
        <v>4</v>
      </c>
      <c r="F57" s="16">
        <v>0</v>
      </c>
      <c r="G57" s="18">
        <v>0</v>
      </c>
      <c r="H57" s="99">
        <v>0</v>
      </c>
      <c r="I57" s="17">
        <f t="shared" si="1"/>
        <v>5</v>
      </c>
    </row>
    <row r="58" spans="2:9" x14ac:dyDescent="0.2">
      <c r="B58" s="263" t="s">
        <v>273</v>
      </c>
      <c r="C58" s="264"/>
      <c r="D58" s="16">
        <v>1</v>
      </c>
      <c r="E58" s="16">
        <v>1</v>
      </c>
      <c r="F58" s="16">
        <v>0</v>
      </c>
      <c r="G58" s="18">
        <v>1</v>
      </c>
      <c r="H58" s="99">
        <v>0</v>
      </c>
      <c r="I58" s="17">
        <f t="shared" si="1"/>
        <v>3</v>
      </c>
    </row>
    <row r="59" spans="2:9" x14ac:dyDescent="0.2">
      <c r="B59" s="265" t="s">
        <v>274</v>
      </c>
      <c r="C59" s="266"/>
      <c r="D59" s="16">
        <v>1</v>
      </c>
      <c r="E59" s="18">
        <v>1</v>
      </c>
      <c r="F59" s="16">
        <v>0</v>
      </c>
      <c r="G59" s="16">
        <v>7</v>
      </c>
      <c r="H59" s="99">
        <v>0</v>
      </c>
      <c r="I59" s="17">
        <f t="shared" si="1"/>
        <v>9</v>
      </c>
    </row>
    <row r="60" spans="2:9" x14ac:dyDescent="0.2">
      <c r="B60" s="263" t="s">
        <v>275</v>
      </c>
      <c r="C60" s="264"/>
      <c r="D60" s="16">
        <v>1</v>
      </c>
      <c r="E60" s="16">
        <v>1</v>
      </c>
      <c r="F60" s="16">
        <v>0</v>
      </c>
      <c r="G60" s="18">
        <v>1</v>
      </c>
      <c r="H60" s="99">
        <v>0</v>
      </c>
      <c r="I60" s="17">
        <f t="shared" si="1"/>
        <v>3</v>
      </c>
    </row>
    <row r="61" spans="2:9" x14ac:dyDescent="0.2">
      <c r="B61" s="265" t="s">
        <v>335</v>
      </c>
      <c r="C61" s="266"/>
      <c r="D61" s="16">
        <v>1</v>
      </c>
      <c r="E61" s="16">
        <v>3</v>
      </c>
      <c r="F61" s="16">
        <v>0</v>
      </c>
      <c r="G61" s="18">
        <v>0</v>
      </c>
      <c r="H61" s="99">
        <v>0</v>
      </c>
      <c r="I61" s="17">
        <f t="shared" si="1"/>
        <v>4</v>
      </c>
    </row>
    <row r="62" spans="2:9" x14ac:dyDescent="0.2">
      <c r="B62" s="265" t="s">
        <v>277</v>
      </c>
      <c r="C62" s="266"/>
      <c r="D62" s="16">
        <v>1</v>
      </c>
      <c r="E62" s="16">
        <v>5</v>
      </c>
      <c r="F62" s="16">
        <v>0</v>
      </c>
      <c r="G62" s="18">
        <v>0</v>
      </c>
      <c r="H62" s="99">
        <v>0</v>
      </c>
      <c r="I62" s="17">
        <f t="shared" si="1"/>
        <v>6</v>
      </c>
    </row>
    <row r="63" spans="2:9" x14ac:dyDescent="0.2">
      <c r="B63" s="265" t="s">
        <v>278</v>
      </c>
      <c r="C63" s="266"/>
      <c r="D63" s="16">
        <v>1</v>
      </c>
      <c r="E63" s="16">
        <v>2</v>
      </c>
      <c r="F63" s="16">
        <v>0</v>
      </c>
      <c r="G63" s="18">
        <v>0</v>
      </c>
      <c r="H63" s="99">
        <v>0</v>
      </c>
      <c r="I63" s="17">
        <f t="shared" si="1"/>
        <v>3</v>
      </c>
    </row>
    <row r="64" spans="2:9" x14ac:dyDescent="0.2">
      <c r="B64" s="265" t="s">
        <v>279</v>
      </c>
      <c r="C64" s="266"/>
      <c r="D64" s="16">
        <v>1</v>
      </c>
      <c r="E64" s="18">
        <v>1</v>
      </c>
      <c r="F64" s="16">
        <v>0</v>
      </c>
      <c r="G64" s="16">
        <v>1</v>
      </c>
      <c r="H64" s="99">
        <v>0</v>
      </c>
      <c r="I64" s="17">
        <f t="shared" si="1"/>
        <v>3</v>
      </c>
    </row>
    <row r="65" spans="2:9" x14ac:dyDescent="0.2">
      <c r="B65" s="265" t="s">
        <v>280</v>
      </c>
      <c r="C65" s="266"/>
      <c r="D65" s="16">
        <v>1</v>
      </c>
      <c r="E65" s="16">
        <v>3</v>
      </c>
      <c r="F65" s="16">
        <v>0</v>
      </c>
      <c r="G65" s="18">
        <v>0</v>
      </c>
      <c r="H65" s="99">
        <v>0</v>
      </c>
      <c r="I65" s="17">
        <f t="shared" si="1"/>
        <v>4</v>
      </c>
    </row>
    <row r="66" spans="2:9" x14ac:dyDescent="0.2">
      <c r="B66" s="263" t="s">
        <v>281</v>
      </c>
      <c r="C66" s="264"/>
      <c r="D66" s="16">
        <v>1</v>
      </c>
      <c r="E66" s="16">
        <v>4</v>
      </c>
      <c r="F66" s="16">
        <v>0</v>
      </c>
      <c r="G66" s="18">
        <v>0</v>
      </c>
      <c r="H66" s="99">
        <v>0</v>
      </c>
      <c r="I66" s="17">
        <f t="shared" si="1"/>
        <v>5</v>
      </c>
    </row>
    <row r="67" spans="2:9" x14ac:dyDescent="0.2">
      <c r="B67" s="265" t="s">
        <v>282</v>
      </c>
      <c r="C67" s="266"/>
      <c r="D67" s="16">
        <v>1</v>
      </c>
      <c r="E67" s="18">
        <v>1</v>
      </c>
      <c r="F67" s="16">
        <v>0</v>
      </c>
      <c r="G67" s="16">
        <v>1</v>
      </c>
      <c r="H67" s="99">
        <v>0</v>
      </c>
      <c r="I67" s="17">
        <f t="shared" si="1"/>
        <v>3</v>
      </c>
    </row>
    <row r="68" spans="2:9" x14ac:dyDescent="0.2">
      <c r="B68" s="263" t="s">
        <v>283</v>
      </c>
      <c r="C68" s="264"/>
      <c r="D68" s="16">
        <v>2</v>
      </c>
      <c r="E68" s="16">
        <v>18</v>
      </c>
      <c r="F68" s="16">
        <v>7</v>
      </c>
      <c r="G68" s="16">
        <v>15</v>
      </c>
      <c r="H68" s="99">
        <v>3</v>
      </c>
      <c r="I68" s="17">
        <f t="shared" si="1"/>
        <v>45</v>
      </c>
    </row>
    <row r="69" spans="2:9" x14ac:dyDescent="0.2">
      <c r="B69" s="263" t="s">
        <v>284</v>
      </c>
      <c r="C69" s="264"/>
      <c r="D69" s="16">
        <v>1</v>
      </c>
      <c r="E69" s="16">
        <v>8</v>
      </c>
      <c r="F69" s="16">
        <v>0</v>
      </c>
      <c r="G69" s="16">
        <v>4</v>
      </c>
      <c r="H69" s="99">
        <v>0</v>
      </c>
      <c r="I69" s="17">
        <f t="shared" si="1"/>
        <v>13</v>
      </c>
    </row>
    <row r="70" spans="2:9" x14ac:dyDescent="0.2">
      <c r="B70" s="263" t="s">
        <v>285</v>
      </c>
      <c r="C70" s="264"/>
      <c r="D70" s="16">
        <v>1</v>
      </c>
      <c r="E70" s="16">
        <v>8</v>
      </c>
      <c r="F70" s="16">
        <v>0</v>
      </c>
      <c r="G70" s="16">
        <v>2</v>
      </c>
      <c r="H70" s="99">
        <v>0</v>
      </c>
      <c r="I70" s="17">
        <f t="shared" si="1"/>
        <v>11</v>
      </c>
    </row>
    <row r="71" spans="2:9" x14ac:dyDescent="0.2">
      <c r="B71" s="265" t="s">
        <v>286</v>
      </c>
      <c r="C71" s="266"/>
      <c r="D71" s="16">
        <v>1</v>
      </c>
      <c r="E71" s="16">
        <v>0</v>
      </c>
      <c r="F71" s="16">
        <v>0</v>
      </c>
      <c r="G71" s="16">
        <v>0</v>
      </c>
      <c r="H71" s="99">
        <v>1</v>
      </c>
      <c r="I71" s="17">
        <f t="shared" si="1"/>
        <v>2</v>
      </c>
    </row>
    <row r="72" spans="2:9" x14ac:dyDescent="0.2">
      <c r="B72" s="263" t="s">
        <v>287</v>
      </c>
      <c r="C72" s="264"/>
      <c r="D72" s="16">
        <v>1</v>
      </c>
      <c r="E72" s="16">
        <v>10</v>
      </c>
      <c r="F72" s="16">
        <v>0</v>
      </c>
      <c r="G72" s="16">
        <v>1</v>
      </c>
      <c r="H72" s="99">
        <v>0</v>
      </c>
      <c r="I72" s="17">
        <f t="shared" si="1"/>
        <v>12</v>
      </c>
    </row>
    <row r="73" spans="2:9" x14ac:dyDescent="0.2">
      <c r="B73" s="263" t="s">
        <v>288</v>
      </c>
      <c r="C73" s="264"/>
      <c r="D73" s="16">
        <v>5</v>
      </c>
      <c r="E73" s="16">
        <v>16</v>
      </c>
      <c r="F73" s="16">
        <v>0</v>
      </c>
      <c r="G73" s="16">
        <v>1</v>
      </c>
      <c r="H73" s="99">
        <v>0</v>
      </c>
      <c r="I73" s="17">
        <f t="shared" si="1"/>
        <v>22</v>
      </c>
    </row>
    <row r="74" spans="2:9" x14ac:dyDescent="0.2">
      <c r="B74" s="263" t="s">
        <v>289</v>
      </c>
      <c r="C74" s="264"/>
      <c r="D74" s="16">
        <v>3</v>
      </c>
      <c r="E74" s="16">
        <v>3</v>
      </c>
      <c r="F74" s="16">
        <v>0</v>
      </c>
      <c r="G74" s="16">
        <v>24</v>
      </c>
      <c r="H74" s="99">
        <v>5</v>
      </c>
      <c r="I74" s="17">
        <f t="shared" si="1"/>
        <v>35</v>
      </c>
    </row>
    <row r="75" spans="2:9" x14ac:dyDescent="0.2">
      <c r="B75" s="263" t="s">
        <v>290</v>
      </c>
      <c r="C75" s="264"/>
      <c r="D75" s="16">
        <v>2</v>
      </c>
      <c r="E75" s="16">
        <v>6</v>
      </c>
      <c r="F75" s="16">
        <v>0</v>
      </c>
      <c r="G75" s="16">
        <v>9</v>
      </c>
      <c r="H75" s="99">
        <v>0</v>
      </c>
      <c r="I75" s="17">
        <f t="shared" si="1"/>
        <v>17</v>
      </c>
    </row>
    <row r="76" spans="2:9" x14ac:dyDescent="0.2">
      <c r="B76" s="287" t="s">
        <v>291</v>
      </c>
      <c r="C76" s="288"/>
      <c r="D76" s="5">
        <v>2</v>
      </c>
      <c r="E76" s="5">
        <v>9</v>
      </c>
      <c r="F76" s="16">
        <v>0</v>
      </c>
      <c r="G76" s="5">
        <v>3</v>
      </c>
      <c r="H76" s="99">
        <v>1</v>
      </c>
      <c r="I76" s="17">
        <f t="shared" si="1"/>
        <v>15</v>
      </c>
    </row>
    <row r="77" spans="2:9" x14ac:dyDescent="0.2">
      <c r="B77" s="265" t="s">
        <v>292</v>
      </c>
      <c r="C77" s="266"/>
      <c r="D77" s="16">
        <v>3</v>
      </c>
      <c r="E77" s="16">
        <v>27</v>
      </c>
      <c r="F77" s="16">
        <v>0</v>
      </c>
      <c r="G77" s="16">
        <v>35</v>
      </c>
      <c r="H77" s="99">
        <v>11</v>
      </c>
      <c r="I77" s="17">
        <f t="shared" si="1"/>
        <v>76</v>
      </c>
    </row>
    <row r="78" spans="2:9" x14ac:dyDescent="0.2">
      <c r="B78" s="265" t="s">
        <v>293</v>
      </c>
      <c r="C78" s="266"/>
      <c r="D78" s="16">
        <v>1</v>
      </c>
      <c r="E78" s="16">
        <v>13</v>
      </c>
      <c r="F78" s="16">
        <v>0</v>
      </c>
      <c r="G78" s="16">
        <v>11</v>
      </c>
      <c r="H78" s="99">
        <v>5</v>
      </c>
      <c r="I78" s="17">
        <f t="shared" si="1"/>
        <v>30</v>
      </c>
    </row>
    <row r="79" spans="2:9" x14ac:dyDescent="0.2">
      <c r="B79" s="265" t="s">
        <v>294</v>
      </c>
      <c r="C79" s="266"/>
      <c r="D79" s="16">
        <v>2</v>
      </c>
      <c r="E79" s="16">
        <v>31</v>
      </c>
      <c r="F79" s="16">
        <v>0</v>
      </c>
      <c r="G79" s="16">
        <v>67</v>
      </c>
      <c r="H79" s="99">
        <v>15</v>
      </c>
      <c r="I79" s="17">
        <f t="shared" si="1"/>
        <v>115</v>
      </c>
    </row>
    <row r="80" spans="2:9" x14ac:dyDescent="0.2">
      <c r="B80" s="265" t="s">
        <v>295</v>
      </c>
      <c r="C80" s="266"/>
      <c r="D80" s="16">
        <v>2</v>
      </c>
      <c r="E80" s="16">
        <v>21</v>
      </c>
      <c r="F80" s="16">
        <v>0</v>
      </c>
      <c r="G80" s="16">
        <v>26</v>
      </c>
      <c r="H80" s="99">
        <v>4</v>
      </c>
      <c r="I80" s="17">
        <f t="shared" si="1"/>
        <v>53</v>
      </c>
    </row>
    <row r="81" spans="2:9" ht="13.5" thickBot="1" x14ac:dyDescent="0.25">
      <c r="B81" s="281" t="s">
        <v>296</v>
      </c>
      <c r="C81" s="282"/>
      <c r="D81" s="20">
        <v>4</v>
      </c>
      <c r="E81" s="20">
        <v>36</v>
      </c>
      <c r="F81" s="16">
        <v>0</v>
      </c>
      <c r="G81" s="20">
        <v>24</v>
      </c>
      <c r="H81" s="100">
        <v>6</v>
      </c>
      <c r="I81" s="21">
        <f t="shared" si="1"/>
        <v>70</v>
      </c>
    </row>
    <row r="82" spans="2:9" ht="13.5" thickBot="1" x14ac:dyDescent="0.25">
      <c r="B82" s="22"/>
      <c r="C82" s="22"/>
      <c r="D82" s="23"/>
      <c r="E82" s="23"/>
      <c r="F82" s="23"/>
      <c r="G82" s="23"/>
      <c r="H82" s="23"/>
      <c r="I82" s="24"/>
    </row>
    <row r="83" spans="2:9" ht="16.5" thickBot="1" x14ac:dyDescent="0.25">
      <c r="B83" s="283" t="s">
        <v>297</v>
      </c>
      <c r="C83" s="285"/>
      <c r="D83" s="25">
        <v>66</v>
      </c>
      <c r="E83" s="25">
        <f>SUM(E17:E81)</f>
        <v>430</v>
      </c>
      <c r="F83" s="25">
        <f>SUM(F17:F81)</f>
        <v>8</v>
      </c>
      <c r="G83" s="25">
        <f>SUM(G17:G81)</f>
        <v>376</v>
      </c>
      <c r="H83" s="25">
        <f>SUM(H17:H81)</f>
        <v>79</v>
      </c>
      <c r="I83" s="64">
        <f>SUM(I17:I81)</f>
        <v>972</v>
      </c>
    </row>
    <row r="84" spans="2:9" ht="15.75" x14ac:dyDescent="0.2">
      <c r="B84" s="26"/>
      <c r="C84" s="26"/>
      <c r="D84" s="27"/>
      <c r="E84" s="27"/>
      <c r="F84" s="27"/>
      <c r="G84" s="27"/>
      <c r="H84" s="27"/>
      <c r="I84" s="27"/>
    </row>
    <row r="85" spans="2:9" ht="16.5" thickBot="1" x14ac:dyDescent="0.25">
      <c r="B85" s="27"/>
      <c r="C85" s="286" t="s">
        <v>298</v>
      </c>
      <c r="D85" s="286"/>
      <c r="E85" s="286"/>
      <c r="F85" s="286"/>
      <c r="G85" s="27"/>
      <c r="H85" s="27"/>
      <c r="I85" s="28"/>
    </row>
    <row r="86" spans="2:9" ht="16.5" customHeight="1" thickBot="1" x14ac:dyDescent="0.25">
      <c r="B86" s="283" t="s">
        <v>299</v>
      </c>
      <c r="C86" s="284"/>
      <c r="D86" s="285"/>
      <c r="E86" s="80"/>
      <c r="F86" s="79"/>
      <c r="G86" s="79"/>
      <c r="H86" s="79"/>
      <c r="I86" s="67">
        <f>'CAP-01-12'!G662</f>
        <v>885</v>
      </c>
    </row>
    <row r="87" spans="2:9" ht="16.5" customHeight="1" thickBot="1" x14ac:dyDescent="0.25">
      <c r="B87" s="283" t="s">
        <v>300</v>
      </c>
      <c r="C87" s="284"/>
      <c r="D87" s="285"/>
      <c r="E87" s="80"/>
      <c r="F87" s="79"/>
      <c r="G87" s="79"/>
      <c r="H87" s="79"/>
      <c r="I87" s="67">
        <f>'CAP-01-12'!H662</f>
        <v>114</v>
      </c>
    </row>
    <row r="88" spans="2:9" ht="16.5" customHeight="1" thickBot="1" x14ac:dyDescent="0.25">
      <c r="B88" s="283" t="s">
        <v>301</v>
      </c>
      <c r="C88" s="284"/>
      <c r="D88" s="285"/>
      <c r="E88" s="80"/>
      <c r="F88" s="79"/>
      <c r="G88" s="79"/>
      <c r="H88" s="79"/>
      <c r="I88" s="67">
        <f>SUM(I86:I87)</f>
        <v>999</v>
      </c>
    </row>
  </sheetData>
  <mergeCells count="73">
    <mergeCell ref="B81:C81"/>
    <mergeCell ref="B72:C72"/>
    <mergeCell ref="B73:C73"/>
    <mergeCell ref="B88:D88"/>
    <mergeCell ref="B83:C83"/>
    <mergeCell ref="C85:F85"/>
    <mergeCell ref="B86:D86"/>
    <mergeCell ref="B87:D87"/>
    <mergeCell ref="B78:C78"/>
    <mergeCell ref="B79:C79"/>
    <mergeCell ref="B80:C80"/>
    <mergeCell ref="B77:C77"/>
    <mergeCell ref="B74:C74"/>
    <mergeCell ref="B75:C75"/>
    <mergeCell ref="B76:C76"/>
    <mergeCell ref="B55:C55"/>
    <mergeCell ref="B66:C66"/>
    <mergeCell ref="B60:C60"/>
    <mergeCell ref="B61:C61"/>
    <mergeCell ref="B56:C56"/>
    <mergeCell ref="B57:C57"/>
    <mergeCell ref="B62:C62"/>
    <mergeCell ref="B63:C63"/>
    <mergeCell ref="B64:C64"/>
    <mergeCell ref="B65:C65"/>
    <mergeCell ref="B71:C71"/>
    <mergeCell ref="B68:C68"/>
    <mergeCell ref="B46:C46"/>
    <mergeCell ref="B47:C47"/>
    <mergeCell ref="B50:C50"/>
    <mergeCell ref="B51:C51"/>
    <mergeCell ref="B48:C48"/>
    <mergeCell ref="B49:C49"/>
    <mergeCell ref="B67:C67"/>
    <mergeCell ref="B58:C58"/>
    <mergeCell ref="B59:C59"/>
    <mergeCell ref="B69:C69"/>
    <mergeCell ref="B70:C70"/>
    <mergeCell ref="B52:C52"/>
    <mergeCell ref="B53:C53"/>
    <mergeCell ref="B54:C54"/>
    <mergeCell ref="B38:C38"/>
    <mergeCell ref="B45:C45"/>
    <mergeCell ref="B36:C36"/>
    <mergeCell ref="B37:C37"/>
    <mergeCell ref="B32:C32"/>
    <mergeCell ref="B33:C33"/>
    <mergeCell ref="B34:C34"/>
    <mergeCell ref="B35:I35"/>
    <mergeCell ref="B28:C28"/>
    <mergeCell ref="B29:C29"/>
    <mergeCell ref="B30:C30"/>
    <mergeCell ref="B31:C31"/>
    <mergeCell ref="B24:C24"/>
    <mergeCell ref="B25:I25"/>
    <mergeCell ref="B26:C26"/>
    <mergeCell ref="B27:C27"/>
    <mergeCell ref="B22:C22"/>
    <mergeCell ref="B23:C23"/>
    <mergeCell ref="B20:I20"/>
    <mergeCell ref="B21:C21"/>
    <mergeCell ref="B16:I16"/>
    <mergeCell ref="B17:C17"/>
    <mergeCell ref="B18:I18"/>
    <mergeCell ref="B19:C19"/>
    <mergeCell ref="B13:C15"/>
    <mergeCell ref="I13:I15"/>
    <mergeCell ref="D13:H14"/>
    <mergeCell ref="C4:F4"/>
    <mergeCell ref="C5:F5"/>
    <mergeCell ref="C6:F6"/>
    <mergeCell ref="C10:I10"/>
    <mergeCell ref="C11:I11"/>
  </mergeCells>
  <phoneticPr fontId="0" type="noConversion"/>
  <pageMargins left="0.99" right="0.19685039370078741" top="0.98425196850393704" bottom="0.98425196850393704" header="0" footer="0"/>
  <pageSetup paperSize="9" scale="60" orientation="portrait" horizontalDpi="1200" verticalDpi="1200" r:id="rId1"/>
  <headerFooter alignWithMargins="0">
    <oddHeader>&amp;RPágina &amp;P de &amp;N</oddHeader>
  </headerFooter>
  <drawing r:id="rId2"/>
  <legacyDrawing r:id="rId3"/>
  <oleObjects>
    <mc:AlternateContent xmlns:mc="http://schemas.openxmlformats.org/markup-compatibility/2006">
      <mc:Choice Requires="x14">
        <oleObject progId="Word.Picture.8" shapeId="14339" r:id="rId4">
          <objectPr defaultSize="0" autoPict="0" r:id="rId5">
            <anchor moveWithCells="1" sizeWithCells="1">
              <from>
                <xdr:col>2</xdr:col>
                <xdr:colOff>0</xdr:colOff>
                <xdr:row>32</xdr:row>
                <xdr:rowOff>0</xdr:rowOff>
              </from>
              <to>
                <xdr:col>2</xdr:col>
                <xdr:colOff>723900</xdr:colOff>
                <xdr:row>32</xdr:row>
                <xdr:rowOff>0</xdr:rowOff>
              </to>
            </anchor>
          </objectPr>
        </oleObject>
      </mc:Choice>
      <mc:Fallback>
        <oleObject progId="Word.Picture.8" shapeId="1433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I707"/>
  <sheetViews>
    <sheetView tabSelected="1" view="pageBreakPreview" topLeftCell="D1" zoomScale="82" zoomScaleSheetLayoutView="82" workbookViewId="0">
      <selection activeCell="S30" sqref="S30"/>
    </sheetView>
  </sheetViews>
  <sheetFormatPr baseColWidth="10" defaultRowHeight="12.75" x14ac:dyDescent="0.2"/>
  <cols>
    <col min="1" max="1" width="7.140625" style="59" customWidth="1"/>
    <col min="2" max="2" width="12.140625" style="59" customWidth="1"/>
    <col min="3" max="3" width="41.7109375" style="59" customWidth="1"/>
    <col min="4" max="4" width="13.42578125" style="59" customWidth="1"/>
    <col min="5" max="5" width="17.5703125" style="59" customWidth="1"/>
    <col min="6" max="6" width="9.28515625" style="59" customWidth="1"/>
    <col min="7" max="7" width="8.7109375" style="59" customWidth="1"/>
    <col min="8" max="8" width="10" style="59" customWidth="1"/>
    <col min="9" max="9" width="15" style="59" customWidth="1"/>
    <col min="10" max="16384" width="11.42578125" style="59"/>
  </cols>
  <sheetData>
    <row r="3" spans="2:9" ht="14.25" customHeight="1" x14ac:dyDescent="0.25">
      <c r="B3" s="60"/>
      <c r="C3" s="61"/>
      <c r="D3" s="62"/>
      <c r="E3" s="61"/>
      <c r="F3" s="61"/>
      <c r="G3" s="61"/>
      <c r="H3" s="1"/>
      <c r="I3" s="63"/>
    </row>
    <row r="4" spans="2:9" ht="18" x14ac:dyDescent="0.25">
      <c r="B4" s="60"/>
      <c r="C4" s="61"/>
      <c r="D4" s="62"/>
      <c r="E4" s="61"/>
      <c r="F4" s="61"/>
      <c r="G4" s="61"/>
      <c r="H4" s="1"/>
      <c r="I4" s="63"/>
    </row>
    <row r="5" spans="2:9" ht="18" x14ac:dyDescent="0.25">
      <c r="B5" s="60"/>
      <c r="C5" s="61"/>
      <c r="D5" s="62"/>
      <c r="E5" s="61"/>
      <c r="F5" s="61"/>
      <c r="G5" s="61"/>
      <c r="H5" s="1"/>
      <c r="I5" s="63"/>
    </row>
    <row r="6" spans="2:9" x14ac:dyDescent="0.2">
      <c r="B6" s="305" t="s">
        <v>133</v>
      </c>
      <c r="C6" s="305"/>
      <c r="D6" s="305"/>
      <c r="E6" s="305"/>
      <c r="F6" s="305"/>
      <c r="G6" s="305"/>
      <c r="H6" s="305"/>
      <c r="I6" s="305"/>
    </row>
    <row r="7" spans="2:9" ht="9" customHeight="1" x14ac:dyDescent="0.2">
      <c r="B7" s="307"/>
      <c r="C7" s="307"/>
      <c r="D7" s="307"/>
      <c r="E7" s="307"/>
      <c r="F7" s="307"/>
      <c r="G7" s="307"/>
      <c r="H7" s="307"/>
      <c r="I7" s="307"/>
    </row>
    <row r="8" spans="2:9" x14ac:dyDescent="0.2">
      <c r="B8" s="43" t="s">
        <v>355</v>
      </c>
      <c r="C8" s="306" t="s">
        <v>389</v>
      </c>
      <c r="D8" s="306"/>
      <c r="E8" s="306"/>
      <c r="F8" s="306"/>
      <c r="G8" s="306"/>
      <c r="H8" s="306"/>
      <c r="I8" s="306"/>
    </row>
    <row r="9" spans="2:9" x14ac:dyDescent="0.2">
      <c r="B9" s="43" t="s">
        <v>391</v>
      </c>
      <c r="C9" s="306" t="s">
        <v>390</v>
      </c>
      <c r="D9" s="306"/>
      <c r="E9" s="306"/>
      <c r="F9" s="306"/>
      <c r="G9" s="306"/>
      <c r="H9" s="306"/>
      <c r="I9" s="306"/>
    </row>
    <row r="10" spans="2:9" ht="13.5" customHeight="1" x14ac:dyDescent="0.2">
      <c r="B10" s="43" t="s">
        <v>392</v>
      </c>
      <c r="C10" s="306" t="s">
        <v>356</v>
      </c>
      <c r="D10" s="306"/>
      <c r="E10" s="306"/>
      <c r="F10" s="306"/>
      <c r="G10" s="306"/>
      <c r="H10" s="306"/>
      <c r="I10" s="306"/>
    </row>
    <row r="11" spans="2:9" ht="13.5" customHeight="1" x14ac:dyDescent="0.2">
      <c r="B11" s="43" t="s">
        <v>397</v>
      </c>
      <c r="C11" s="306" t="s">
        <v>357</v>
      </c>
      <c r="D11" s="306"/>
      <c r="E11" s="306"/>
      <c r="F11" s="306"/>
      <c r="G11" s="306"/>
      <c r="H11" s="306"/>
      <c r="I11" s="306"/>
    </row>
    <row r="12" spans="2:9" ht="9" customHeight="1" x14ac:dyDescent="0.2">
      <c r="B12" s="308"/>
      <c r="C12" s="308"/>
      <c r="D12" s="308"/>
      <c r="E12" s="308"/>
      <c r="F12" s="308"/>
      <c r="G12" s="308"/>
      <c r="H12" s="308"/>
      <c r="I12" s="308"/>
    </row>
    <row r="13" spans="2:9" ht="12.75" customHeight="1" x14ac:dyDescent="0.2">
      <c r="B13" s="290" t="s">
        <v>28</v>
      </c>
      <c r="C13" s="302" t="s">
        <v>358</v>
      </c>
      <c r="D13" s="302"/>
      <c r="E13" s="302"/>
      <c r="F13" s="302"/>
      <c r="G13" s="302"/>
      <c r="H13" s="302"/>
      <c r="I13" s="302"/>
    </row>
    <row r="14" spans="2:9" ht="12.75" customHeight="1" x14ac:dyDescent="0.2">
      <c r="B14" s="290"/>
      <c r="C14" s="302" t="s">
        <v>359</v>
      </c>
      <c r="D14" s="302"/>
      <c r="E14" s="302"/>
      <c r="F14" s="302"/>
      <c r="G14" s="302"/>
      <c r="H14" s="302"/>
      <c r="I14" s="302"/>
    </row>
    <row r="15" spans="2:9" x14ac:dyDescent="0.2">
      <c r="B15" s="295" t="s">
        <v>360</v>
      </c>
      <c r="C15" s="295" t="s">
        <v>361</v>
      </c>
      <c r="D15" s="295" t="s">
        <v>362</v>
      </c>
      <c r="E15" s="295" t="s">
        <v>635</v>
      </c>
      <c r="F15" s="295" t="s">
        <v>364</v>
      </c>
      <c r="G15" s="295" t="s">
        <v>365</v>
      </c>
      <c r="H15" s="295"/>
      <c r="I15" s="295" t="s">
        <v>366</v>
      </c>
    </row>
    <row r="16" spans="2:9" x14ac:dyDescent="0.2">
      <c r="B16" s="295"/>
      <c r="C16" s="295"/>
      <c r="D16" s="295"/>
      <c r="E16" s="295"/>
      <c r="F16" s="295"/>
      <c r="G16" s="295"/>
      <c r="H16" s="295"/>
      <c r="I16" s="295"/>
    </row>
    <row r="17" spans="2:9" x14ac:dyDescent="0.2">
      <c r="B17" s="295"/>
      <c r="C17" s="295"/>
      <c r="D17" s="295"/>
      <c r="E17" s="295"/>
      <c r="F17" s="295"/>
      <c r="G17" s="202" t="s">
        <v>367</v>
      </c>
      <c r="H17" s="202" t="s">
        <v>0</v>
      </c>
      <c r="I17" s="295"/>
    </row>
    <row r="18" spans="2:9" x14ac:dyDescent="0.2">
      <c r="B18" s="113" t="s">
        <v>1</v>
      </c>
      <c r="C18" s="6" t="s">
        <v>23</v>
      </c>
      <c r="D18" s="188" t="s">
        <v>636</v>
      </c>
      <c r="E18" s="231" t="s">
        <v>213</v>
      </c>
      <c r="F18" s="115">
        <f>SUM(G18:H18)</f>
        <v>1</v>
      </c>
      <c r="G18" s="7">
        <v>1</v>
      </c>
      <c r="H18" s="7"/>
      <c r="I18" s="7"/>
    </row>
    <row r="19" spans="2:9" x14ac:dyDescent="0.2">
      <c r="B19" s="113" t="s">
        <v>2</v>
      </c>
      <c r="C19" s="6" t="s">
        <v>24</v>
      </c>
      <c r="D19" s="188" t="s">
        <v>637</v>
      </c>
      <c r="E19" s="174" t="s">
        <v>332</v>
      </c>
      <c r="F19" s="115">
        <f>SUM(G19:H19)</f>
        <v>1</v>
      </c>
      <c r="G19" s="7">
        <v>1</v>
      </c>
      <c r="H19" s="7"/>
      <c r="I19" s="7">
        <v>1</v>
      </c>
    </row>
    <row r="20" spans="2:9" ht="25.5" x14ac:dyDescent="0.2">
      <c r="B20" s="116" t="s">
        <v>3</v>
      </c>
      <c r="C20" s="206" t="s">
        <v>38</v>
      </c>
      <c r="D20" s="189" t="s">
        <v>638</v>
      </c>
      <c r="E20" s="115" t="s">
        <v>214</v>
      </c>
      <c r="F20" s="115">
        <f>SUM(G20:H20)</f>
        <v>1</v>
      </c>
      <c r="G20" s="115">
        <v>1</v>
      </c>
      <c r="H20" s="7"/>
      <c r="I20" s="7"/>
    </row>
    <row r="21" spans="2:9" x14ac:dyDescent="0.2">
      <c r="B21" s="114" t="s">
        <v>29</v>
      </c>
      <c r="C21" s="173" t="s">
        <v>128</v>
      </c>
      <c r="D21" s="188" t="s">
        <v>639</v>
      </c>
      <c r="E21" s="7" t="s">
        <v>215</v>
      </c>
      <c r="F21" s="115">
        <f>SUM(G21:G21)</f>
        <v>3</v>
      </c>
      <c r="G21" s="7">
        <v>3</v>
      </c>
      <c r="H21" s="117"/>
      <c r="I21" s="7"/>
    </row>
    <row r="22" spans="2:9" x14ac:dyDescent="0.2">
      <c r="B22" s="114" t="s">
        <v>136</v>
      </c>
      <c r="C22" s="173" t="s">
        <v>615</v>
      </c>
      <c r="D22" s="188" t="s">
        <v>639</v>
      </c>
      <c r="E22" s="7" t="s">
        <v>215</v>
      </c>
      <c r="F22" s="115">
        <f>SUM(G22:G22)</f>
        <v>3</v>
      </c>
      <c r="G22" s="115">
        <v>3</v>
      </c>
      <c r="H22" s="115"/>
      <c r="I22" s="7"/>
    </row>
    <row r="23" spans="2:9" x14ac:dyDescent="0.2">
      <c r="B23" s="188" t="s">
        <v>409</v>
      </c>
      <c r="C23" s="173" t="s">
        <v>597</v>
      </c>
      <c r="D23" s="188" t="s">
        <v>639</v>
      </c>
      <c r="E23" s="7" t="s">
        <v>215</v>
      </c>
      <c r="F23" s="115">
        <f>SUM(G23:H23)</f>
        <v>1</v>
      </c>
      <c r="G23" s="115">
        <v>1</v>
      </c>
      <c r="H23" s="115"/>
      <c r="I23" s="7"/>
    </row>
    <row r="24" spans="2:9" x14ac:dyDescent="0.2">
      <c r="B24" s="189" t="s">
        <v>410</v>
      </c>
      <c r="C24" s="173" t="s">
        <v>596</v>
      </c>
      <c r="D24" s="188" t="s">
        <v>639</v>
      </c>
      <c r="E24" s="7" t="s">
        <v>215</v>
      </c>
      <c r="F24" s="115">
        <f>SUM(G24:H24)</f>
        <v>2</v>
      </c>
      <c r="G24" s="115">
        <v>1</v>
      </c>
      <c r="H24" s="162">
        <v>1</v>
      </c>
      <c r="I24" s="7"/>
    </row>
    <row r="25" spans="2:9" x14ac:dyDescent="0.2">
      <c r="B25" s="189" t="s">
        <v>137</v>
      </c>
      <c r="C25" s="118" t="s">
        <v>36</v>
      </c>
      <c r="D25" s="188" t="s">
        <v>639</v>
      </c>
      <c r="E25" s="116" t="s">
        <v>215</v>
      </c>
      <c r="F25" s="115">
        <f>SUM(G25:H25)</f>
        <v>1</v>
      </c>
      <c r="G25" s="115">
        <v>1</v>
      </c>
      <c r="H25" s="115"/>
      <c r="I25" s="7"/>
    </row>
    <row r="26" spans="2:9" x14ac:dyDescent="0.2">
      <c r="B26" s="189" t="s">
        <v>369</v>
      </c>
      <c r="C26" s="6" t="s">
        <v>26</v>
      </c>
      <c r="D26" s="188" t="s">
        <v>639</v>
      </c>
      <c r="E26" s="7" t="s">
        <v>215</v>
      </c>
      <c r="F26" s="115">
        <f>SUM(G26:H26)</f>
        <v>1</v>
      </c>
      <c r="G26" s="115">
        <v>1</v>
      </c>
      <c r="H26" s="115"/>
      <c r="I26" s="7"/>
    </row>
    <row r="27" spans="2:9" x14ac:dyDescent="0.2">
      <c r="B27" s="330" t="s">
        <v>580</v>
      </c>
      <c r="C27" s="331"/>
      <c r="D27" s="331"/>
      <c r="E27" s="332"/>
      <c r="F27" s="203">
        <f>SUM(F18:F26)</f>
        <v>14</v>
      </c>
      <c r="G27" s="203">
        <f>SUM(G18:G26)</f>
        <v>13</v>
      </c>
      <c r="H27" s="203">
        <f>SUM(H18:H26)</f>
        <v>1</v>
      </c>
      <c r="I27" s="203">
        <f>SUM(I18:I26)</f>
        <v>1</v>
      </c>
    </row>
    <row r="28" spans="2:9" ht="12.75" customHeight="1" x14ac:dyDescent="0.2">
      <c r="B28" s="290" t="s">
        <v>30</v>
      </c>
      <c r="C28" s="302" t="s">
        <v>5</v>
      </c>
      <c r="D28" s="302"/>
      <c r="E28" s="302"/>
      <c r="F28" s="302"/>
      <c r="G28" s="302"/>
      <c r="H28" s="302"/>
      <c r="I28" s="302"/>
    </row>
    <row r="29" spans="2:9" ht="12.75" customHeight="1" x14ac:dyDescent="0.2">
      <c r="B29" s="290"/>
      <c r="C29" s="302" t="s">
        <v>359</v>
      </c>
      <c r="D29" s="302"/>
      <c r="E29" s="302"/>
      <c r="F29" s="302"/>
      <c r="G29" s="302"/>
      <c r="H29" s="302"/>
      <c r="I29" s="302"/>
    </row>
    <row r="30" spans="2:9" ht="12.75" customHeight="1" x14ac:dyDescent="0.2">
      <c r="B30" s="295" t="s">
        <v>360</v>
      </c>
      <c r="C30" s="295" t="s">
        <v>361</v>
      </c>
      <c r="D30" s="295" t="s">
        <v>362</v>
      </c>
      <c r="E30" s="295" t="s">
        <v>635</v>
      </c>
      <c r="F30" s="295" t="s">
        <v>364</v>
      </c>
      <c r="G30" s="295" t="s">
        <v>365</v>
      </c>
      <c r="H30" s="295"/>
      <c r="I30" s="295" t="s">
        <v>366</v>
      </c>
    </row>
    <row r="31" spans="2:9" x14ac:dyDescent="0.2">
      <c r="B31" s="295"/>
      <c r="C31" s="295"/>
      <c r="D31" s="295"/>
      <c r="E31" s="295"/>
      <c r="F31" s="295"/>
      <c r="G31" s="295"/>
      <c r="H31" s="295"/>
      <c r="I31" s="295"/>
    </row>
    <row r="32" spans="2:9" x14ac:dyDescent="0.2">
      <c r="B32" s="295"/>
      <c r="C32" s="295"/>
      <c r="D32" s="295"/>
      <c r="E32" s="295"/>
      <c r="F32" s="295"/>
      <c r="G32" s="202" t="s">
        <v>367</v>
      </c>
      <c r="H32" s="202" t="s">
        <v>0</v>
      </c>
      <c r="I32" s="295"/>
    </row>
    <row r="33" spans="2:9" ht="20.25" customHeight="1" x14ac:dyDescent="0.2">
      <c r="B33" s="189" t="s">
        <v>411</v>
      </c>
      <c r="C33" s="216" t="s">
        <v>624</v>
      </c>
      <c r="D33" s="189" t="s">
        <v>640</v>
      </c>
      <c r="E33" s="116" t="s">
        <v>31</v>
      </c>
      <c r="F33" s="116">
        <f>H33+G33</f>
        <v>1</v>
      </c>
      <c r="G33" s="115">
        <v>0</v>
      </c>
      <c r="H33" s="115">
        <v>1</v>
      </c>
      <c r="I33" s="115"/>
    </row>
    <row r="34" spans="2:9" ht="15" customHeight="1" x14ac:dyDescent="0.2">
      <c r="B34" s="189" t="s">
        <v>412</v>
      </c>
      <c r="C34" s="118" t="s">
        <v>32</v>
      </c>
      <c r="D34" s="189" t="s">
        <v>641</v>
      </c>
      <c r="E34" s="116" t="s">
        <v>214</v>
      </c>
      <c r="F34" s="116">
        <f>H34+G34</f>
        <v>2</v>
      </c>
      <c r="G34" s="115">
        <v>0</v>
      </c>
      <c r="H34" s="115">
        <v>2</v>
      </c>
      <c r="I34" s="120"/>
    </row>
    <row r="35" spans="2:9" ht="15" customHeight="1" x14ac:dyDescent="0.2">
      <c r="B35" s="189" t="s">
        <v>138</v>
      </c>
      <c r="C35" s="118" t="s">
        <v>33</v>
      </c>
      <c r="D35" s="189" t="s">
        <v>641</v>
      </c>
      <c r="E35" s="116" t="s">
        <v>214</v>
      </c>
      <c r="F35" s="116">
        <f>H35+G35</f>
        <v>1</v>
      </c>
      <c r="G35" s="115">
        <v>1</v>
      </c>
      <c r="H35" s="115"/>
      <c r="I35" s="120"/>
    </row>
    <row r="36" spans="2:9" ht="15" customHeight="1" x14ac:dyDescent="0.2">
      <c r="B36" s="189" t="s">
        <v>139</v>
      </c>
      <c r="C36" s="215" t="s">
        <v>596</v>
      </c>
      <c r="D36" s="189" t="s">
        <v>642</v>
      </c>
      <c r="E36" s="116" t="s">
        <v>215</v>
      </c>
      <c r="F36" s="116">
        <f>H36+G36</f>
        <v>1</v>
      </c>
      <c r="G36" s="115">
        <v>0</v>
      </c>
      <c r="H36" s="115">
        <v>1</v>
      </c>
      <c r="I36" s="120"/>
    </row>
    <row r="37" spans="2:9" ht="15" customHeight="1" x14ac:dyDescent="0.2">
      <c r="B37" s="189" t="s">
        <v>370</v>
      </c>
      <c r="C37" s="118" t="s">
        <v>36</v>
      </c>
      <c r="D37" s="189" t="s">
        <v>642</v>
      </c>
      <c r="E37" s="116" t="s">
        <v>215</v>
      </c>
      <c r="F37" s="116">
        <f>H37+G37</f>
        <v>1</v>
      </c>
      <c r="G37" s="115">
        <v>1</v>
      </c>
      <c r="H37" s="115"/>
      <c r="I37" s="120"/>
    </row>
    <row r="38" spans="2:9" x14ac:dyDescent="0.2">
      <c r="B38" s="330" t="s">
        <v>580</v>
      </c>
      <c r="C38" s="331"/>
      <c r="D38" s="331"/>
      <c r="E38" s="332"/>
      <c r="F38" s="122">
        <f>SUM(F33:F37)</f>
        <v>6</v>
      </c>
      <c r="G38" s="122">
        <f>SUM(G33:G37)</f>
        <v>2</v>
      </c>
      <c r="H38" s="122">
        <f>SUM(H33:H37)</f>
        <v>4</v>
      </c>
      <c r="I38" s="203">
        <f>SUM(I33:I33)</f>
        <v>0</v>
      </c>
    </row>
    <row r="39" spans="2:9" ht="12.75" customHeight="1" x14ac:dyDescent="0.2">
      <c r="B39" s="290" t="s">
        <v>35</v>
      </c>
      <c r="C39" s="302" t="s">
        <v>7</v>
      </c>
      <c r="D39" s="302"/>
      <c r="E39" s="302"/>
      <c r="F39" s="302"/>
      <c r="G39" s="302"/>
      <c r="H39" s="302"/>
      <c r="I39" s="302"/>
    </row>
    <row r="40" spans="2:9" ht="12.75" customHeight="1" x14ac:dyDescent="0.2">
      <c r="B40" s="290"/>
      <c r="C40" s="302" t="s">
        <v>359</v>
      </c>
      <c r="D40" s="302"/>
      <c r="E40" s="302"/>
      <c r="F40" s="302"/>
      <c r="G40" s="302"/>
      <c r="H40" s="302"/>
      <c r="I40" s="302"/>
    </row>
    <row r="41" spans="2:9" ht="12.75" customHeight="1" x14ac:dyDescent="0.2">
      <c r="B41" s="295" t="s">
        <v>360</v>
      </c>
      <c r="C41" s="295" t="s">
        <v>361</v>
      </c>
      <c r="D41" s="295" t="s">
        <v>362</v>
      </c>
      <c r="E41" s="295" t="s">
        <v>635</v>
      </c>
      <c r="F41" s="295" t="s">
        <v>364</v>
      </c>
      <c r="G41" s="295" t="s">
        <v>365</v>
      </c>
      <c r="H41" s="295"/>
      <c r="I41" s="295" t="s">
        <v>366</v>
      </c>
    </row>
    <row r="42" spans="2:9" x14ac:dyDescent="0.2">
      <c r="B42" s="295"/>
      <c r="C42" s="295"/>
      <c r="D42" s="295"/>
      <c r="E42" s="295"/>
      <c r="F42" s="295"/>
      <c r="G42" s="295"/>
      <c r="H42" s="295"/>
      <c r="I42" s="295"/>
    </row>
    <row r="43" spans="2:9" x14ac:dyDescent="0.2">
      <c r="B43" s="295"/>
      <c r="C43" s="295"/>
      <c r="D43" s="295"/>
      <c r="E43" s="295"/>
      <c r="F43" s="295"/>
      <c r="G43" s="202" t="s">
        <v>367</v>
      </c>
      <c r="H43" s="202" t="s">
        <v>0</v>
      </c>
      <c r="I43" s="295"/>
    </row>
    <row r="44" spans="2:9" ht="13.5" customHeight="1" x14ac:dyDescent="0.2">
      <c r="B44" s="189" t="s">
        <v>413</v>
      </c>
      <c r="C44" s="173" t="s">
        <v>623</v>
      </c>
      <c r="D44" s="188" t="s">
        <v>643</v>
      </c>
      <c r="E44" s="174" t="s">
        <v>332</v>
      </c>
      <c r="F44" s="115">
        <f t="shared" ref="F44:F51" si="0">SUM(G44:H44)</f>
        <v>1</v>
      </c>
      <c r="G44" s="115">
        <v>1</v>
      </c>
      <c r="H44" s="115"/>
      <c r="I44" s="7">
        <v>1</v>
      </c>
    </row>
    <row r="45" spans="2:9" ht="13.5" customHeight="1" x14ac:dyDescent="0.2">
      <c r="B45" s="189" t="s">
        <v>414</v>
      </c>
      <c r="C45" s="173" t="s">
        <v>46</v>
      </c>
      <c r="D45" s="188" t="s">
        <v>644</v>
      </c>
      <c r="E45" s="7" t="s">
        <v>214</v>
      </c>
      <c r="F45" s="115">
        <f>SUM(G45:H45)</f>
        <v>2</v>
      </c>
      <c r="G45" s="115">
        <v>1</v>
      </c>
      <c r="H45" s="115">
        <v>1</v>
      </c>
      <c r="I45" s="7"/>
    </row>
    <row r="46" spans="2:9" ht="13.5" customHeight="1" x14ac:dyDescent="0.2">
      <c r="B46" s="188" t="s">
        <v>415</v>
      </c>
      <c r="C46" s="173" t="s">
        <v>129</v>
      </c>
      <c r="D46" s="188" t="s">
        <v>644</v>
      </c>
      <c r="E46" s="7" t="s">
        <v>214</v>
      </c>
      <c r="F46" s="115">
        <f t="shared" si="0"/>
        <v>2</v>
      </c>
      <c r="G46" s="115">
        <v>2</v>
      </c>
      <c r="H46" s="115"/>
      <c r="I46" s="7"/>
    </row>
    <row r="47" spans="2:9" ht="13.5" customHeight="1" x14ac:dyDescent="0.2">
      <c r="B47" s="188" t="s">
        <v>416</v>
      </c>
      <c r="C47" s="173" t="s">
        <v>37</v>
      </c>
      <c r="D47" s="188" t="s">
        <v>644</v>
      </c>
      <c r="E47" s="7" t="s">
        <v>214</v>
      </c>
      <c r="F47" s="115">
        <f t="shared" si="0"/>
        <v>3</v>
      </c>
      <c r="G47" s="115">
        <v>3</v>
      </c>
      <c r="H47" s="115"/>
      <c r="I47" s="7"/>
    </row>
    <row r="48" spans="2:9" ht="13.5" customHeight="1" x14ac:dyDescent="0.2">
      <c r="B48" s="188" t="s">
        <v>417</v>
      </c>
      <c r="C48" s="173" t="s">
        <v>10</v>
      </c>
      <c r="D48" s="188" t="s">
        <v>644</v>
      </c>
      <c r="E48" s="7" t="s">
        <v>214</v>
      </c>
      <c r="F48" s="115">
        <f t="shared" si="0"/>
        <v>1</v>
      </c>
      <c r="G48" s="7">
        <v>1</v>
      </c>
      <c r="H48" s="115"/>
      <c r="I48" s="7"/>
    </row>
    <row r="49" spans="2:9" ht="13.5" customHeight="1" x14ac:dyDescent="0.2">
      <c r="B49" s="189" t="s">
        <v>418</v>
      </c>
      <c r="C49" s="200" t="s">
        <v>33</v>
      </c>
      <c r="D49" s="188" t="s">
        <v>644</v>
      </c>
      <c r="E49" s="7" t="s">
        <v>214</v>
      </c>
      <c r="F49" s="115">
        <f t="shared" si="0"/>
        <v>4</v>
      </c>
      <c r="G49" s="115">
        <v>4</v>
      </c>
      <c r="H49" s="115"/>
      <c r="I49" s="6"/>
    </row>
    <row r="50" spans="2:9" ht="13.5" customHeight="1" x14ac:dyDescent="0.2">
      <c r="B50" s="189" t="s">
        <v>419</v>
      </c>
      <c r="C50" s="200" t="s">
        <v>128</v>
      </c>
      <c r="D50" s="188" t="s">
        <v>645</v>
      </c>
      <c r="E50" s="7" t="s">
        <v>215</v>
      </c>
      <c r="F50" s="115">
        <f t="shared" si="0"/>
        <v>1</v>
      </c>
      <c r="G50" s="115">
        <v>1</v>
      </c>
      <c r="H50" s="115"/>
      <c r="I50" s="6"/>
    </row>
    <row r="51" spans="2:9" ht="13.5" customHeight="1" x14ac:dyDescent="0.2">
      <c r="B51" s="189" t="s">
        <v>420</v>
      </c>
      <c r="C51" s="205" t="s">
        <v>597</v>
      </c>
      <c r="D51" s="188" t="s">
        <v>645</v>
      </c>
      <c r="E51" s="7" t="s">
        <v>215</v>
      </c>
      <c r="F51" s="115">
        <f t="shared" si="0"/>
        <v>2</v>
      </c>
      <c r="G51" s="115">
        <v>2</v>
      </c>
      <c r="H51" s="115"/>
      <c r="I51" s="6"/>
    </row>
    <row r="52" spans="2:9" x14ac:dyDescent="0.2">
      <c r="B52" s="330" t="s">
        <v>580</v>
      </c>
      <c r="C52" s="331"/>
      <c r="D52" s="331"/>
      <c r="E52" s="332"/>
      <c r="F52" s="203">
        <f>SUM(F44:F51)</f>
        <v>16</v>
      </c>
      <c r="G52" s="203">
        <f>SUM(G44:G51)</f>
        <v>15</v>
      </c>
      <c r="H52" s="203">
        <f>SUM(H44:H51)</f>
        <v>1</v>
      </c>
      <c r="I52" s="203">
        <f>SUM(I44:I51)</f>
        <v>1</v>
      </c>
    </row>
    <row r="53" spans="2:9" ht="12.75" customHeight="1" x14ac:dyDescent="0.2">
      <c r="B53" s="290" t="s">
        <v>39</v>
      </c>
      <c r="C53" s="302" t="s">
        <v>8</v>
      </c>
      <c r="D53" s="302"/>
      <c r="E53" s="302"/>
      <c r="F53" s="302"/>
      <c r="G53" s="302"/>
      <c r="H53" s="302"/>
      <c r="I53" s="302"/>
    </row>
    <row r="54" spans="2:9" ht="12.75" customHeight="1" x14ac:dyDescent="0.2">
      <c r="B54" s="290"/>
      <c r="C54" s="302" t="s">
        <v>359</v>
      </c>
      <c r="D54" s="302"/>
      <c r="E54" s="302"/>
      <c r="F54" s="302"/>
      <c r="G54" s="302"/>
      <c r="H54" s="302"/>
      <c r="I54" s="302"/>
    </row>
    <row r="55" spans="2:9" ht="12.75" customHeight="1" x14ac:dyDescent="0.2">
      <c r="B55" s="295" t="s">
        <v>360</v>
      </c>
      <c r="C55" s="295" t="s">
        <v>361</v>
      </c>
      <c r="D55" s="295" t="s">
        <v>362</v>
      </c>
      <c r="E55" s="295" t="s">
        <v>635</v>
      </c>
      <c r="F55" s="295" t="s">
        <v>364</v>
      </c>
      <c r="G55" s="295" t="s">
        <v>365</v>
      </c>
      <c r="H55" s="295"/>
      <c r="I55" s="295" t="s">
        <v>366</v>
      </c>
    </row>
    <row r="56" spans="2:9" x14ac:dyDescent="0.2">
      <c r="B56" s="295"/>
      <c r="C56" s="295"/>
      <c r="D56" s="295"/>
      <c r="E56" s="295"/>
      <c r="F56" s="295"/>
      <c r="G56" s="295"/>
      <c r="H56" s="295"/>
      <c r="I56" s="295"/>
    </row>
    <row r="57" spans="2:9" x14ac:dyDescent="0.2">
      <c r="B57" s="295"/>
      <c r="C57" s="295"/>
      <c r="D57" s="295"/>
      <c r="E57" s="295"/>
      <c r="F57" s="295"/>
      <c r="G57" s="202" t="s">
        <v>367</v>
      </c>
      <c r="H57" s="202" t="s">
        <v>0</v>
      </c>
      <c r="I57" s="295"/>
    </row>
    <row r="58" spans="2:9" x14ac:dyDescent="0.2">
      <c r="B58" s="188" t="s">
        <v>421</v>
      </c>
      <c r="C58" s="123" t="s">
        <v>142</v>
      </c>
      <c r="D58" s="189" t="s">
        <v>646</v>
      </c>
      <c r="E58" s="174" t="s">
        <v>332</v>
      </c>
      <c r="F58" s="115">
        <f>SUM(G58:H58)</f>
        <v>1</v>
      </c>
      <c r="G58" s="115"/>
      <c r="H58" s="115">
        <v>1</v>
      </c>
      <c r="I58" s="7">
        <v>1</v>
      </c>
    </row>
    <row r="59" spans="2:9" x14ac:dyDescent="0.2">
      <c r="B59" s="188" t="s">
        <v>422</v>
      </c>
      <c r="C59" s="123" t="s">
        <v>40</v>
      </c>
      <c r="D59" s="189" t="s">
        <v>647</v>
      </c>
      <c r="E59" s="7" t="s">
        <v>214</v>
      </c>
      <c r="F59" s="115">
        <f>SUM(G59:H59)</f>
        <v>2</v>
      </c>
      <c r="G59" s="115">
        <v>2</v>
      </c>
      <c r="H59" s="115"/>
      <c r="I59" s="7"/>
    </row>
    <row r="60" spans="2:9" x14ac:dyDescent="0.2">
      <c r="B60" s="188" t="s">
        <v>423</v>
      </c>
      <c r="C60" s="200" t="s">
        <v>33</v>
      </c>
      <c r="D60" s="189" t="s">
        <v>647</v>
      </c>
      <c r="E60" s="174" t="s">
        <v>214</v>
      </c>
      <c r="F60" s="115">
        <f>SUM(G60:H60)</f>
        <v>2</v>
      </c>
      <c r="G60" s="115">
        <v>2</v>
      </c>
      <c r="H60" s="115"/>
      <c r="I60" s="7"/>
    </row>
    <row r="61" spans="2:9" x14ac:dyDescent="0.2">
      <c r="B61" s="330" t="s">
        <v>580</v>
      </c>
      <c r="C61" s="331"/>
      <c r="D61" s="331"/>
      <c r="E61" s="332"/>
      <c r="F61" s="203">
        <f>SUM(F58:F60)</f>
        <v>5</v>
      </c>
      <c r="G61" s="203">
        <f>SUM(G58:G60)</f>
        <v>4</v>
      </c>
      <c r="H61" s="203">
        <f>SUM(H58:H60)</f>
        <v>1</v>
      </c>
      <c r="I61" s="203">
        <f>SUM(I58:I59)</f>
        <v>1</v>
      </c>
    </row>
    <row r="62" spans="2:9" ht="12.75" customHeight="1" x14ac:dyDescent="0.2">
      <c r="B62" s="290" t="s">
        <v>41</v>
      </c>
      <c r="C62" s="302" t="s">
        <v>216</v>
      </c>
      <c r="D62" s="302"/>
      <c r="E62" s="302"/>
      <c r="F62" s="302"/>
      <c r="G62" s="302"/>
      <c r="H62" s="302"/>
      <c r="I62" s="302"/>
    </row>
    <row r="63" spans="2:9" ht="12.75" customHeight="1" x14ac:dyDescent="0.2">
      <c r="B63" s="290"/>
      <c r="C63" s="302" t="s">
        <v>9</v>
      </c>
      <c r="D63" s="302"/>
      <c r="E63" s="302"/>
      <c r="F63" s="302"/>
      <c r="G63" s="302"/>
      <c r="H63" s="302"/>
      <c r="I63" s="302"/>
    </row>
    <row r="64" spans="2:9" ht="12.75" customHeight="1" x14ac:dyDescent="0.2">
      <c r="B64" s="295" t="s">
        <v>360</v>
      </c>
      <c r="C64" s="295" t="s">
        <v>361</v>
      </c>
      <c r="D64" s="295" t="s">
        <v>362</v>
      </c>
      <c r="E64" s="295" t="s">
        <v>635</v>
      </c>
      <c r="F64" s="295" t="s">
        <v>364</v>
      </c>
      <c r="G64" s="295" t="s">
        <v>365</v>
      </c>
      <c r="H64" s="295"/>
      <c r="I64" s="295" t="s">
        <v>366</v>
      </c>
    </row>
    <row r="65" spans="2:9" x14ac:dyDescent="0.2">
      <c r="B65" s="295"/>
      <c r="C65" s="295"/>
      <c r="D65" s="295"/>
      <c r="E65" s="295"/>
      <c r="F65" s="295"/>
      <c r="G65" s="295"/>
      <c r="H65" s="295"/>
      <c r="I65" s="295"/>
    </row>
    <row r="66" spans="2:9" x14ac:dyDescent="0.2">
      <c r="B66" s="295"/>
      <c r="C66" s="295"/>
      <c r="D66" s="295"/>
      <c r="E66" s="295"/>
      <c r="F66" s="295"/>
      <c r="G66" s="202" t="s">
        <v>367</v>
      </c>
      <c r="H66" s="202" t="s">
        <v>0</v>
      </c>
      <c r="I66" s="295"/>
    </row>
    <row r="67" spans="2:9" x14ac:dyDescent="0.2">
      <c r="B67" s="188" t="s">
        <v>424</v>
      </c>
      <c r="C67" s="200" t="s">
        <v>142</v>
      </c>
      <c r="D67" s="189" t="s">
        <v>648</v>
      </c>
      <c r="E67" s="174" t="s">
        <v>332</v>
      </c>
      <c r="F67" s="115">
        <f t="shared" ref="F67:F72" si="1">SUM(G67:H67)</f>
        <v>1</v>
      </c>
      <c r="G67" s="115">
        <v>0</v>
      </c>
      <c r="H67" s="115">
        <v>1</v>
      </c>
      <c r="I67" s="7">
        <v>1</v>
      </c>
    </row>
    <row r="68" spans="2:9" x14ac:dyDescent="0.2">
      <c r="B68" s="188" t="s">
        <v>425</v>
      </c>
      <c r="C68" s="209" t="s">
        <v>130</v>
      </c>
      <c r="D68" s="189" t="s">
        <v>649</v>
      </c>
      <c r="E68" s="7" t="s">
        <v>214</v>
      </c>
      <c r="F68" s="115">
        <f t="shared" si="1"/>
        <v>2</v>
      </c>
      <c r="G68" s="115">
        <v>2</v>
      </c>
      <c r="H68" s="115"/>
      <c r="I68" s="7"/>
    </row>
    <row r="69" spans="2:9" x14ac:dyDescent="0.2">
      <c r="B69" s="188" t="s">
        <v>140</v>
      </c>
      <c r="C69" s="208" t="s">
        <v>43</v>
      </c>
      <c r="D69" s="189" t="s">
        <v>649</v>
      </c>
      <c r="E69" s="7" t="s">
        <v>214</v>
      </c>
      <c r="F69" s="115">
        <f t="shared" si="1"/>
        <v>1</v>
      </c>
      <c r="G69" s="115">
        <v>1</v>
      </c>
      <c r="H69" s="115"/>
      <c r="I69" s="7"/>
    </row>
    <row r="70" spans="2:9" x14ac:dyDescent="0.2">
      <c r="B70" s="188" t="s">
        <v>42</v>
      </c>
      <c r="C70" s="208" t="s">
        <v>131</v>
      </c>
      <c r="D70" s="189" t="s">
        <v>649</v>
      </c>
      <c r="E70" s="7" t="s">
        <v>214</v>
      </c>
      <c r="F70" s="115">
        <f t="shared" si="1"/>
        <v>1</v>
      </c>
      <c r="G70" s="115">
        <v>1</v>
      </c>
      <c r="H70" s="115"/>
      <c r="I70" s="7"/>
    </row>
    <row r="71" spans="2:9" x14ac:dyDescent="0.2">
      <c r="B71" s="188" t="s">
        <v>202</v>
      </c>
      <c r="C71" s="208" t="s">
        <v>44</v>
      </c>
      <c r="D71" s="189" t="s">
        <v>649</v>
      </c>
      <c r="E71" s="7" t="s">
        <v>214</v>
      </c>
      <c r="F71" s="115">
        <f t="shared" si="1"/>
        <v>1</v>
      </c>
      <c r="G71" s="115">
        <v>1</v>
      </c>
      <c r="H71" s="115"/>
      <c r="I71" s="7"/>
    </row>
    <row r="72" spans="2:9" x14ac:dyDescent="0.2">
      <c r="B72" s="188" t="s">
        <v>371</v>
      </c>
      <c r="C72" s="42" t="s">
        <v>353</v>
      </c>
      <c r="D72" s="189" t="s">
        <v>650</v>
      </c>
      <c r="E72" s="7" t="s">
        <v>215</v>
      </c>
      <c r="F72" s="115">
        <f t="shared" si="1"/>
        <v>1</v>
      </c>
      <c r="G72" s="115">
        <v>1</v>
      </c>
      <c r="H72" s="115"/>
      <c r="I72" s="7"/>
    </row>
    <row r="73" spans="2:9" x14ac:dyDescent="0.2">
      <c r="B73" s="330" t="s">
        <v>580</v>
      </c>
      <c r="C73" s="331"/>
      <c r="D73" s="331"/>
      <c r="E73" s="332"/>
      <c r="F73" s="203">
        <f>SUM(F67:F72)</f>
        <v>7</v>
      </c>
      <c r="G73" s="203">
        <f>SUM(G67:G72)</f>
        <v>6</v>
      </c>
      <c r="H73" s="203">
        <f>SUM(H67:H72)</f>
        <v>1</v>
      </c>
      <c r="I73" s="203">
        <f>SUM(I67:I72)</f>
        <v>1</v>
      </c>
    </row>
    <row r="74" spans="2:9" ht="12.75" customHeight="1" x14ac:dyDescent="0.2">
      <c r="B74" s="290" t="s">
        <v>45</v>
      </c>
      <c r="C74" s="302" t="s">
        <v>217</v>
      </c>
      <c r="D74" s="302"/>
      <c r="E74" s="302"/>
      <c r="F74" s="302"/>
      <c r="G74" s="302"/>
      <c r="H74" s="302"/>
      <c r="I74" s="302"/>
    </row>
    <row r="75" spans="2:9" ht="12.75" customHeight="1" x14ac:dyDescent="0.2">
      <c r="B75" s="290"/>
      <c r="C75" s="302" t="s">
        <v>359</v>
      </c>
      <c r="D75" s="302"/>
      <c r="E75" s="302"/>
      <c r="F75" s="302"/>
      <c r="G75" s="302"/>
      <c r="H75" s="302"/>
      <c r="I75" s="302"/>
    </row>
    <row r="76" spans="2:9" ht="12.75" customHeight="1" x14ac:dyDescent="0.2">
      <c r="B76" s="295" t="s">
        <v>360</v>
      </c>
      <c r="C76" s="295" t="s">
        <v>361</v>
      </c>
      <c r="D76" s="295" t="s">
        <v>362</v>
      </c>
      <c r="E76" s="295" t="s">
        <v>635</v>
      </c>
      <c r="F76" s="295" t="s">
        <v>364</v>
      </c>
      <c r="G76" s="295" t="s">
        <v>365</v>
      </c>
      <c r="H76" s="295"/>
      <c r="I76" s="295" t="s">
        <v>366</v>
      </c>
    </row>
    <row r="77" spans="2:9" x14ac:dyDescent="0.2">
      <c r="B77" s="295"/>
      <c r="C77" s="295"/>
      <c r="D77" s="295"/>
      <c r="E77" s="295"/>
      <c r="F77" s="295"/>
      <c r="G77" s="295"/>
      <c r="H77" s="295"/>
      <c r="I77" s="295"/>
    </row>
    <row r="78" spans="2:9" x14ac:dyDescent="0.2">
      <c r="B78" s="295"/>
      <c r="C78" s="295"/>
      <c r="D78" s="295"/>
      <c r="E78" s="295"/>
      <c r="F78" s="295"/>
      <c r="G78" s="202" t="s">
        <v>367</v>
      </c>
      <c r="H78" s="202" t="s">
        <v>0</v>
      </c>
      <c r="I78" s="295"/>
    </row>
    <row r="79" spans="2:9" ht="12" customHeight="1" x14ac:dyDescent="0.2">
      <c r="B79" s="188" t="s">
        <v>426</v>
      </c>
      <c r="C79" s="123" t="s">
        <v>142</v>
      </c>
      <c r="D79" s="195" t="s">
        <v>651</v>
      </c>
      <c r="E79" s="174" t="s">
        <v>332</v>
      </c>
      <c r="F79" s="115">
        <f>SUM(G79:H79)</f>
        <v>1</v>
      </c>
      <c r="G79" s="115"/>
      <c r="H79" s="115">
        <v>1</v>
      </c>
      <c r="I79" s="7">
        <v>1</v>
      </c>
    </row>
    <row r="80" spans="2:9" ht="15" customHeight="1" x14ac:dyDescent="0.2">
      <c r="B80" s="189" t="s">
        <v>427</v>
      </c>
      <c r="C80" s="208" t="s">
        <v>46</v>
      </c>
      <c r="D80" s="195" t="s">
        <v>652</v>
      </c>
      <c r="E80" s="7" t="s">
        <v>214</v>
      </c>
      <c r="F80" s="115">
        <f>SUM(G80:H80)</f>
        <v>3</v>
      </c>
      <c r="G80" s="115">
        <v>3</v>
      </c>
      <c r="H80" s="115"/>
      <c r="I80" s="7"/>
    </row>
    <row r="81" spans="2:9" x14ac:dyDescent="0.2">
      <c r="B81" s="188" t="s">
        <v>428</v>
      </c>
      <c r="C81" s="6" t="s">
        <v>37</v>
      </c>
      <c r="D81" s="195" t="s">
        <v>652</v>
      </c>
      <c r="E81" s="7" t="s">
        <v>214</v>
      </c>
      <c r="F81" s="115">
        <f>SUM(G81:H81)</f>
        <v>2</v>
      </c>
      <c r="G81" s="115">
        <v>2</v>
      </c>
      <c r="H81" s="115"/>
      <c r="I81" s="7"/>
    </row>
    <row r="82" spans="2:9" x14ac:dyDescent="0.2">
      <c r="B82" s="188" t="s">
        <v>351</v>
      </c>
      <c r="C82" s="123" t="s">
        <v>27</v>
      </c>
      <c r="D82" s="195" t="s">
        <v>653</v>
      </c>
      <c r="E82" s="7" t="s">
        <v>215</v>
      </c>
      <c r="F82" s="115">
        <f>SUM(G82:H82)</f>
        <v>1</v>
      </c>
      <c r="G82" s="115">
        <v>1</v>
      </c>
      <c r="H82" s="115"/>
      <c r="I82" s="7"/>
    </row>
    <row r="83" spans="2:9" x14ac:dyDescent="0.2">
      <c r="B83" s="330" t="s">
        <v>580</v>
      </c>
      <c r="C83" s="331"/>
      <c r="D83" s="331"/>
      <c r="E83" s="332"/>
      <c r="F83" s="203">
        <f>SUM(F79:F82)</f>
        <v>7</v>
      </c>
      <c r="G83" s="203">
        <f>SUM(G79:G82)</f>
        <v>6</v>
      </c>
      <c r="H83" s="203">
        <f>SUM(H79:H82)</f>
        <v>1</v>
      </c>
      <c r="I83" s="203">
        <f>SUM(I79:I82)</f>
        <v>1</v>
      </c>
    </row>
    <row r="84" spans="2:9" ht="15.75" customHeight="1" x14ac:dyDescent="0.2">
      <c r="B84" s="146" t="s">
        <v>47</v>
      </c>
      <c r="C84" s="302" t="s">
        <v>11</v>
      </c>
      <c r="D84" s="302"/>
      <c r="E84" s="302"/>
      <c r="F84" s="302"/>
      <c r="G84" s="302"/>
      <c r="H84" s="302"/>
      <c r="I84" s="302"/>
    </row>
    <row r="85" spans="2:9" ht="12" customHeight="1" x14ac:dyDescent="0.2">
      <c r="B85" s="146" t="s">
        <v>47</v>
      </c>
      <c r="C85" s="302" t="s">
        <v>359</v>
      </c>
      <c r="D85" s="302"/>
      <c r="E85" s="302"/>
      <c r="F85" s="302"/>
      <c r="G85" s="302"/>
      <c r="H85" s="302"/>
      <c r="I85" s="302"/>
    </row>
    <row r="86" spans="2:9" ht="12.75" customHeight="1" x14ac:dyDescent="0.2">
      <c r="B86" s="295" t="s">
        <v>360</v>
      </c>
      <c r="C86" s="295" t="s">
        <v>361</v>
      </c>
      <c r="D86" s="295" t="s">
        <v>362</v>
      </c>
      <c r="E86" s="295" t="s">
        <v>635</v>
      </c>
      <c r="F86" s="295" t="s">
        <v>364</v>
      </c>
      <c r="G86" s="295" t="s">
        <v>365</v>
      </c>
      <c r="H86" s="295"/>
      <c r="I86" s="295" t="s">
        <v>366</v>
      </c>
    </row>
    <row r="87" spans="2:9" x14ac:dyDescent="0.2">
      <c r="B87" s="295"/>
      <c r="C87" s="295"/>
      <c r="D87" s="295"/>
      <c r="E87" s="295"/>
      <c r="F87" s="295"/>
      <c r="G87" s="295"/>
      <c r="H87" s="295"/>
      <c r="I87" s="295"/>
    </row>
    <row r="88" spans="2:9" x14ac:dyDescent="0.2">
      <c r="B88" s="295"/>
      <c r="C88" s="295"/>
      <c r="D88" s="295"/>
      <c r="E88" s="295"/>
      <c r="F88" s="295"/>
      <c r="G88" s="202" t="s">
        <v>367</v>
      </c>
      <c r="H88" s="202" t="s">
        <v>0</v>
      </c>
      <c r="I88" s="295"/>
    </row>
    <row r="89" spans="2:9" x14ac:dyDescent="0.2">
      <c r="B89" s="188" t="s">
        <v>372</v>
      </c>
      <c r="C89" s="205" t="s">
        <v>623</v>
      </c>
      <c r="D89" s="195" t="s">
        <v>654</v>
      </c>
      <c r="E89" s="174" t="s">
        <v>332</v>
      </c>
      <c r="F89" s="115">
        <f>SUM(G89:H89)</f>
        <v>1</v>
      </c>
      <c r="G89" s="7">
        <v>1</v>
      </c>
      <c r="H89" s="6"/>
      <c r="I89" s="7">
        <v>1</v>
      </c>
    </row>
    <row r="90" spans="2:9" x14ac:dyDescent="0.2">
      <c r="B90" s="188" t="s">
        <v>429</v>
      </c>
      <c r="C90" s="200" t="s">
        <v>128</v>
      </c>
      <c r="D90" s="195" t="s">
        <v>655</v>
      </c>
      <c r="E90" s="7" t="s">
        <v>215</v>
      </c>
      <c r="F90" s="115">
        <f>SUM(G90:G90)</f>
        <v>1</v>
      </c>
      <c r="G90" s="7">
        <v>1</v>
      </c>
      <c r="H90" s="6"/>
      <c r="I90" s="7"/>
    </row>
    <row r="91" spans="2:9" x14ac:dyDescent="0.2">
      <c r="B91" s="188" t="s">
        <v>430</v>
      </c>
      <c r="C91" s="205" t="s">
        <v>597</v>
      </c>
      <c r="D91" s="195" t="s">
        <v>655</v>
      </c>
      <c r="E91" s="7" t="s">
        <v>215</v>
      </c>
      <c r="F91" s="115">
        <f>SUM(G91:G91)</f>
        <v>3</v>
      </c>
      <c r="G91" s="115">
        <v>3</v>
      </c>
      <c r="H91" s="203"/>
      <c r="I91" s="7"/>
    </row>
    <row r="92" spans="2:9" x14ac:dyDescent="0.2">
      <c r="B92" s="188" t="s">
        <v>431</v>
      </c>
      <c r="C92" s="125" t="s">
        <v>596</v>
      </c>
      <c r="D92" s="195" t="s">
        <v>655</v>
      </c>
      <c r="E92" s="126" t="s">
        <v>215</v>
      </c>
      <c r="F92" s="115">
        <f>SUM(G92:G92)</f>
        <v>1</v>
      </c>
      <c r="G92" s="115">
        <v>1</v>
      </c>
      <c r="H92" s="203"/>
      <c r="I92" s="7"/>
    </row>
    <row r="93" spans="2:9" x14ac:dyDescent="0.2">
      <c r="B93" s="188" t="s">
        <v>432</v>
      </c>
      <c r="C93" s="123" t="s">
        <v>36</v>
      </c>
      <c r="D93" s="195" t="s">
        <v>655</v>
      </c>
      <c r="E93" s="127" t="s">
        <v>215</v>
      </c>
      <c r="F93" s="115">
        <f>SUM(G93:G93)</f>
        <v>2</v>
      </c>
      <c r="G93" s="115">
        <v>2</v>
      </c>
      <c r="H93" s="7"/>
      <c r="I93" s="7"/>
    </row>
    <row r="94" spans="2:9" ht="15.75" customHeight="1" x14ac:dyDescent="0.2">
      <c r="B94" s="291" t="s">
        <v>581</v>
      </c>
      <c r="C94" s="291"/>
      <c r="D94" s="291"/>
      <c r="E94" s="291"/>
      <c r="F94" s="203">
        <f>SUM(F89:F93)</f>
        <v>8</v>
      </c>
      <c r="G94" s="203">
        <f>SUM(G89:G93)</f>
        <v>8</v>
      </c>
      <c r="H94" s="203">
        <f>SUM(H89:H91)</f>
        <v>0</v>
      </c>
      <c r="I94" s="203">
        <f>SUM(I89:I91)</f>
        <v>1</v>
      </c>
    </row>
    <row r="95" spans="2:9" ht="15.75" customHeight="1" x14ac:dyDescent="0.2">
      <c r="B95" s="146" t="s">
        <v>47</v>
      </c>
      <c r="C95" s="302" t="s">
        <v>11</v>
      </c>
      <c r="D95" s="302"/>
      <c r="E95" s="302"/>
      <c r="F95" s="302"/>
      <c r="G95" s="302"/>
      <c r="H95" s="302"/>
      <c r="I95" s="302"/>
    </row>
    <row r="96" spans="2:9" ht="15.75" customHeight="1" x14ac:dyDescent="0.2">
      <c r="B96" s="146" t="s">
        <v>54</v>
      </c>
      <c r="C96" s="302" t="s">
        <v>12</v>
      </c>
      <c r="D96" s="302"/>
      <c r="E96" s="302"/>
      <c r="F96" s="302"/>
      <c r="G96" s="302"/>
      <c r="H96" s="302"/>
      <c r="I96" s="302"/>
    </row>
    <row r="97" spans="2:9" ht="12.75" customHeight="1" x14ac:dyDescent="0.2">
      <c r="B97" s="295" t="s">
        <v>360</v>
      </c>
      <c r="C97" s="295" t="s">
        <v>361</v>
      </c>
      <c r="D97" s="295" t="s">
        <v>362</v>
      </c>
      <c r="E97" s="295" t="s">
        <v>635</v>
      </c>
      <c r="F97" s="295" t="s">
        <v>364</v>
      </c>
      <c r="G97" s="295" t="s">
        <v>365</v>
      </c>
      <c r="H97" s="295"/>
      <c r="I97" s="295" t="s">
        <v>366</v>
      </c>
    </row>
    <row r="98" spans="2:9" x14ac:dyDescent="0.2">
      <c r="B98" s="295"/>
      <c r="C98" s="295"/>
      <c r="D98" s="295"/>
      <c r="E98" s="295"/>
      <c r="F98" s="295"/>
      <c r="G98" s="295"/>
      <c r="H98" s="295"/>
      <c r="I98" s="295"/>
    </row>
    <row r="99" spans="2:9" x14ac:dyDescent="0.2">
      <c r="B99" s="295"/>
      <c r="C99" s="295"/>
      <c r="D99" s="295"/>
      <c r="E99" s="295"/>
      <c r="F99" s="295"/>
      <c r="G99" s="202" t="s">
        <v>367</v>
      </c>
      <c r="H99" s="202" t="s">
        <v>0</v>
      </c>
      <c r="I99" s="295"/>
    </row>
    <row r="100" spans="2:9" x14ac:dyDescent="0.2">
      <c r="B100" s="188" t="s">
        <v>373</v>
      </c>
      <c r="C100" s="173" t="s">
        <v>142</v>
      </c>
      <c r="D100" s="195" t="s">
        <v>656</v>
      </c>
      <c r="E100" s="174" t="s">
        <v>332</v>
      </c>
      <c r="F100" s="115">
        <f t="shared" ref="F100:F111" si="2">SUM(G100:H100)</f>
        <v>1</v>
      </c>
      <c r="G100" s="115">
        <v>1</v>
      </c>
      <c r="H100" s="115"/>
      <c r="I100" s="7">
        <v>1</v>
      </c>
    </row>
    <row r="101" spans="2:9" x14ac:dyDescent="0.2">
      <c r="B101" s="188" t="s">
        <v>433</v>
      </c>
      <c r="C101" s="173" t="s">
        <v>106</v>
      </c>
      <c r="D101" s="195" t="s">
        <v>657</v>
      </c>
      <c r="E101" s="7" t="s">
        <v>214</v>
      </c>
      <c r="F101" s="115">
        <f t="shared" si="2"/>
        <v>1</v>
      </c>
      <c r="G101" s="115">
        <v>1</v>
      </c>
      <c r="H101" s="115"/>
      <c r="I101" s="7"/>
    </row>
    <row r="102" spans="2:9" ht="22.5" customHeight="1" x14ac:dyDescent="0.2">
      <c r="B102" s="189" t="s">
        <v>434</v>
      </c>
      <c r="C102" s="206" t="s">
        <v>132</v>
      </c>
      <c r="D102" s="195" t="s">
        <v>657</v>
      </c>
      <c r="E102" s="115" t="s">
        <v>214</v>
      </c>
      <c r="F102" s="115">
        <f>SUM(G102:H102)</f>
        <v>2</v>
      </c>
      <c r="G102" s="115">
        <v>2</v>
      </c>
      <c r="H102" s="115"/>
      <c r="I102" s="115"/>
    </row>
    <row r="103" spans="2:9" x14ac:dyDescent="0.2">
      <c r="B103" s="188" t="s">
        <v>374</v>
      </c>
      <c r="C103" s="173" t="s">
        <v>49</v>
      </c>
      <c r="D103" s="195" t="s">
        <v>657</v>
      </c>
      <c r="E103" s="7" t="s">
        <v>214</v>
      </c>
      <c r="F103" s="115">
        <f t="shared" si="2"/>
        <v>1</v>
      </c>
      <c r="G103" s="115">
        <v>1</v>
      </c>
      <c r="H103" s="115"/>
      <c r="I103" s="7"/>
    </row>
    <row r="104" spans="2:9" x14ac:dyDescent="0.2">
      <c r="B104" s="188" t="s">
        <v>435</v>
      </c>
      <c r="C104" s="173" t="s">
        <v>10</v>
      </c>
      <c r="D104" s="195" t="s">
        <v>657</v>
      </c>
      <c r="E104" s="7" t="s">
        <v>214</v>
      </c>
      <c r="F104" s="115">
        <f t="shared" si="2"/>
        <v>1</v>
      </c>
      <c r="G104" s="115">
        <v>1</v>
      </c>
      <c r="H104" s="115"/>
      <c r="I104" s="7"/>
    </row>
    <row r="105" spans="2:9" x14ac:dyDescent="0.2">
      <c r="B105" s="188" t="s">
        <v>436</v>
      </c>
      <c r="C105" s="173" t="s">
        <v>33</v>
      </c>
      <c r="D105" s="195" t="s">
        <v>657</v>
      </c>
      <c r="E105" s="7" t="s">
        <v>214</v>
      </c>
      <c r="F105" s="115">
        <f t="shared" si="2"/>
        <v>2</v>
      </c>
      <c r="G105" s="115">
        <v>2</v>
      </c>
      <c r="H105" s="115"/>
      <c r="I105" s="7"/>
    </row>
    <row r="106" spans="2:9" x14ac:dyDescent="0.2">
      <c r="B106" s="188" t="s">
        <v>437</v>
      </c>
      <c r="C106" s="173" t="s">
        <v>128</v>
      </c>
      <c r="D106" s="195" t="s">
        <v>658</v>
      </c>
      <c r="E106" s="7" t="s">
        <v>215</v>
      </c>
      <c r="F106" s="115">
        <f t="shared" si="2"/>
        <v>3</v>
      </c>
      <c r="G106" s="115">
        <v>3</v>
      </c>
      <c r="H106" s="115"/>
      <c r="I106" s="7"/>
    </row>
    <row r="107" spans="2:9" x14ac:dyDescent="0.2">
      <c r="B107" s="188" t="s">
        <v>438</v>
      </c>
      <c r="C107" s="173" t="s">
        <v>6</v>
      </c>
      <c r="D107" s="195" t="s">
        <v>658</v>
      </c>
      <c r="E107" s="7" t="s">
        <v>215</v>
      </c>
      <c r="F107" s="115">
        <f t="shared" si="2"/>
        <v>5</v>
      </c>
      <c r="G107" s="115">
        <v>5</v>
      </c>
      <c r="H107" s="115"/>
      <c r="I107" s="7"/>
    </row>
    <row r="108" spans="2:9" x14ac:dyDescent="0.2">
      <c r="B108" s="128" t="s">
        <v>439</v>
      </c>
      <c r="C108" s="173" t="s">
        <v>621</v>
      </c>
      <c r="D108" s="195" t="s">
        <v>658</v>
      </c>
      <c r="E108" s="126" t="s">
        <v>215</v>
      </c>
      <c r="F108" s="115">
        <f t="shared" si="2"/>
        <v>5</v>
      </c>
      <c r="G108" s="115">
        <v>5</v>
      </c>
      <c r="H108" s="129"/>
      <c r="I108" s="126"/>
    </row>
    <row r="109" spans="2:9" x14ac:dyDescent="0.2">
      <c r="B109" s="128" t="s">
        <v>440</v>
      </c>
      <c r="C109" s="173" t="s">
        <v>622</v>
      </c>
      <c r="D109" s="195" t="s">
        <v>658</v>
      </c>
      <c r="E109" s="126" t="s">
        <v>215</v>
      </c>
      <c r="F109" s="115">
        <f t="shared" si="2"/>
        <v>1</v>
      </c>
      <c r="G109" s="115">
        <v>1</v>
      </c>
      <c r="H109" s="129"/>
      <c r="I109" s="126"/>
    </row>
    <row r="110" spans="2:9" ht="15" customHeight="1" x14ac:dyDescent="0.2">
      <c r="B110" s="128" t="s">
        <v>441</v>
      </c>
      <c r="C110" s="173" t="s">
        <v>596</v>
      </c>
      <c r="D110" s="195" t="s">
        <v>658</v>
      </c>
      <c r="E110" s="126" t="s">
        <v>215</v>
      </c>
      <c r="F110" s="115">
        <f t="shared" si="2"/>
        <v>5</v>
      </c>
      <c r="G110" s="115">
        <v>4</v>
      </c>
      <c r="H110" s="141">
        <v>1</v>
      </c>
      <c r="I110" s="126"/>
    </row>
    <row r="111" spans="2:9" x14ac:dyDescent="0.2">
      <c r="B111" s="188" t="s">
        <v>442</v>
      </c>
      <c r="C111" s="6" t="s">
        <v>36</v>
      </c>
      <c r="D111" s="195" t="s">
        <v>658</v>
      </c>
      <c r="E111" s="127" t="s">
        <v>215</v>
      </c>
      <c r="F111" s="115">
        <f t="shared" si="2"/>
        <v>2</v>
      </c>
      <c r="G111" s="115">
        <v>2</v>
      </c>
      <c r="H111" s="115"/>
      <c r="I111" s="7"/>
    </row>
    <row r="112" spans="2:9" ht="16.5" customHeight="1" x14ac:dyDescent="0.2">
      <c r="B112" s="291" t="s">
        <v>582</v>
      </c>
      <c r="C112" s="291"/>
      <c r="D112" s="291"/>
      <c r="E112" s="291"/>
      <c r="F112" s="203">
        <f>SUM(F100:F111)</f>
        <v>29</v>
      </c>
      <c r="G112" s="203">
        <f>SUM(G100:G111)</f>
        <v>28</v>
      </c>
      <c r="H112" s="203">
        <f>SUM(H100:H111)</f>
        <v>1</v>
      </c>
      <c r="I112" s="203">
        <f>SUM(I100:I111)</f>
        <v>1</v>
      </c>
    </row>
    <row r="113" spans="2:9" ht="15.75" customHeight="1" x14ac:dyDescent="0.2">
      <c r="B113" s="146" t="s">
        <v>47</v>
      </c>
      <c r="C113" s="302" t="s">
        <v>11</v>
      </c>
      <c r="D113" s="302"/>
      <c r="E113" s="302"/>
      <c r="F113" s="302"/>
      <c r="G113" s="302"/>
      <c r="H113" s="302"/>
      <c r="I113" s="302"/>
    </row>
    <row r="114" spans="2:9" ht="15.75" customHeight="1" x14ac:dyDescent="0.2">
      <c r="B114" s="146" t="s">
        <v>55</v>
      </c>
      <c r="C114" s="302" t="s">
        <v>13</v>
      </c>
      <c r="D114" s="302"/>
      <c r="E114" s="302"/>
      <c r="F114" s="302"/>
      <c r="G114" s="302"/>
      <c r="H114" s="302"/>
      <c r="I114" s="302"/>
    </row>
    <row r="115" spans="2:9" ht="12.75" customHeight="1" x14ac:dyDescent="0.2">
      <c r="B115" s="295" t="s">
        <v>360</v>
      </c>
      <c r="C115" s="295" t="s">
        <v>361</v>
      </c>
      <c r="D115" s="295" t="s">
        <v>362</v>
      </c>
      <c r="E115" s="295" t="s">
        <v>635</v>
      </c>
      <c r="F115" s="295" t="s">
        <v>364</v>
      </c>
      <c r="G115" s="295" t="s">
        <v>365</v>
      </c>
      <c r="H115" s="295"/>
      <c r="I115" s="295" t="s">
        <v>366</v>
      </c>
    </row>
    <row r="116" spans="2:9" x14ac:dyDescent="0.2">
      <c r="B116" s="295"/>
      <c r="C116" s="295"/>
      <c r="D116" s="295"/>
      <c r="E116" s="295"/>
      <c r="F116" s="295"/>
      <c r="G116" s="295"/>
      <c r="H116" s="295"/>
      <c r="I116" s="295"/>
    </row>
    <row r="117" spans="2:9" x14ac:dyDescent="0.2">
      <c r="B117" s="295"/>
      <c r="C117" s="295"/>
      <c r="D117" s="295"/>
      <c r="E117" s="295"/>
      <c r="F117" s="295"/>
      <c r="G117" s="202" t="s">
        <v>367</v>
      </c>
      <c r="H117" s="202" t="s">
        <v>0</v>
      </c>
      <c r="I117" s="295"/>
    </row>
    <row r="118" spans="2:9" x14ac:dyDescent="0.2">
      <c r="B118" s="188" t="s">
        <v>443</v>
      </c>
      <c r="C118" s="6" t="s">
        <v>142</v>
      </c>
      <c r="D118" s="195" t="s">
        <v>659</v>
      </c>
      <c r="E118" s="174" t="s">
        <v>332</v>
      </c>
      <c r="F118" s="7">
        <f t="shared" ref="F118:F126" si="3">SUM(G118:H118)</f>
        <v>1</v>
      </c>
      <c r="G118" s="7">
        <v>1</v>
      </c>
      <c r="H118" s="7"/>
      <c r="I118" s="7">
        <v>1</v>
      </c>
    </row>
    <row r="119" spans="2:9" x14ac:dyDescent="0.2">
      <c r="B119" s="188" t="s">
        <v>444</v>
      </c>
      <c r="C119" s="173" t="s">
        <v>620</v>
      </c>
      <c r="D119" s="195" t="s">
        <v>660</v>
      </c>
      <c r="E119" s="7" t="s">
        <v>214</v>
      </c>
      <c r="F119" s="115">
        <f t="shared" si="3"/>
        <v>2</v>
      </c>
      <c r="G119" s="115">
        <v>1</v>
      </c>
      <c r="H119" s="115">
        <v>1</v>
      </c>
      <c r="I119" s="7"/>
    </row>
    <row r="120" spans="2:9" x14ac:dyDescent="0.2">
      <c r="B120" s="188" t="s">
        <v>445</v>
      </c>
      <c r="C120" s="173" t="s">
        <v>50</v>
      </c>
      <c r="D120" s="195" t="s">
        <v>660</v>
      </c>
      <c r="E120" s="7" t="s">
        <v>214</v>
      </c>
      <c r="F120" s="115">
        <f t="shared" si="3"/>
        <v>1</v>
      </c>
      <c r="G120" s="7">
        <v>1</v>
      </c>
      <c r="H120" s="7"/>
      <c r="I120" s="7"/>
    </row>
    <row r="121" spans="2:9" x14ac:dyDescent="0.2">
      <c r="B121" s="188" t="s">
        <v>446</v>
      </c>
      <c r="C121" s="173" t="s">
        <v>128</v>
      </c>
      <c r="D121" s="195" t="s">
        <v>661</v>
      </c>
      <c r="E121" s="7" t="s">
        <v>215</v>
      </c>
      <c r="F121" s="115">
        <f t="shared" si="3"/>
        <v>3</v>
      </c>
      <c r="G121" s="7">
        <v>3</v>
      </c>
      <c r="H121" s="7"/>
      <c r="I121" s="7"/>
    </row>
    <row r="122" spans="2:9" x14ac:dyDescent="0.2">
      <c r="B122" s="188" t="s">
        <v>447</v>
      </c>
      <c r="C122" s="6" t="s">
        <v>6</v>
      </c>
      <c r="D122" s="195" t="s">
        <v>661</v>
      </c>
      <c r="E122" s="7" t="s">
        <v>215</v>
      </c>
      <c r="F122" s="115">
        <f t="shared" si="3"/>
        <v>2</v>
      </c>
      <c r="G122" s="7">
        <v>2</v>
      </c>
      <c r="H122" s="7"/>
      <c r="I122" s="7"/>
    </row>
    <row r="123" spans="2:9" ht="15.75" customHeight="1" x14ac:dyDescent="0.2">
      <c r="B123" s="189" t="s">
        <v>461</v>
      </c>
      <c r="C123" s="214" t="s">
        <v>597</v>
      </c>
      <c r="D123" s="195" t="s">
        <v>661</v>
      </c>
      <c r="E123" s="115" t="s">
        <v>215</v>
      </c>
      <c r="F123" s="115">
        <f t="shared" si="3"/>
        <v>11</v>
      </c>
      <c r="G123" s="115">
        <v>11</v>
      </c>
      <c r="H123" s="115"/>
      <c r="I123" s="115"/>
    </row>
    <row r="124" spans="2:9" ht="14.25" customHeight="1" x14ac:dyDescent="0.2">
      <c r="B124" s="189" t="s">
        <v>462</v>
      </c>
      <c r="C124" s="214" t="s">
        <v>610</v>
      </c>
      <c r="D124" s="195" t="s">
        <v>661</v>
      </c>
      <c r="E124" s="115" t="s">
        <v>215</v>
      </c>
      <c r="F124" s="115">
        <f t="shared" si="3"/>
        <v>7</v>
      </c>
      <c r="G124" s="115">
        <v>7</v>
      </c>
      <c r="H124" s="115"/>
      <c r="I124" s="115"/>
    </row>
    <row r="125" spans="2:9" ht="14.25" customHeight="1" x14ac:dyDescent="0.2">
      <c r="B125" s="189" t="s">
        <v>375</v>
      </c>
      <c r="C125" s="214" t="s">
        <v>619</v>
      </c>
      <c r="D125" s="195" t="s">
        <v>661</v>
      </c>
      <c r="E125" s="115" t="s">
        <v>215</v>
      </c>
      <c r="F125" s="115">
        <f>SUM(G125:H125)</f>
        <v>1</v>
      </c>
      <c r="G125" s="115">
        <v>1</v>
      </c>
      <c r="H125" s="115"/>
      <c r="I125" s="115"/>
    </row>
    <row r="126" spans="2:9" x14ac:dyDescent="0.2">
      <c r="B126" s="189" t="s">
        <v>376</v>
      </c>
      <c r="C126" s="6" t="s">
        <v>36</v>
      </c>
      <c r="D126" s="195" t="s">
        <v>661</v>
      </c>
      <c r="E126" s="127" t="s">
        <v>215</v>
      </c>
      <c r="F126" s="126">
        <f t="shared" si="3"/>
        <v>1</v>
      </c>
      <c r="G126" s="7">
        <v>1</v>
      </c>
      <c r="H126" s="7"/>
      <c r="I126" s="7"/>
    </row>
    <row r="127" spans="2:9" ht="15" customHeight="1" x14ac:dyDescent="0.2">
      <c r="B127" s="291" t="s">
        <v>582</v>
      </c>
      <c r="C127" s="291"/>
      <c r="D127" s="291"/>
      <c r="E127" s="291"/>
      <c r="F127" s="203">
        <f>SUM(F118:F126)</f>
        <v>29</v>
      </c>
      <c r="G127" s="203">
        <f>SUM(G118:G126)</f>
        <v>28</v>
      </c>
      <c r="H127" s="203">
        <f>SUM(H118:H126)</f>
        <v>1</v>
      </c>
      <c r="I127" s="203">
        <f>SUM(I118:I126)</f>
        <v>1</v>
      </c>
    </row>
    <row r="128" spans="2:9" ht="15" customHeight="1" x14ac:dyDescent="0.2">
      <c r="B128" s="146" t="s">
        <v>47</v>
      </c>
      <c r="C128" s="302" t="s">
        <v>14</v>
      </c>
      <c r="D128" s="302"/>
      <c r="E128" s="302"/>
      <c r="F128" s="302"/>
      <c r="G128" s="302"/>
      <c r="H128" s="302"/>
      <c r="I128" s="302"/>
    </row>
    <row r="129" spans="2:9" ht="15" customHeight="1" x14ac:dyDescent="0.2">
      <c r="B129" s="146" t="s">
        <v>56</v>
      </c>
      <c r="C129" s="302" t="s">
        <v>15</v>
      </c>
      <c r="D129" s="302"/>
      <c r="E129" s="302"/>
      <c r="F129" s="302"/>
      <c r="G129" s="302"/>
      <c r="H129" s="302"/>
      <c r="I129" s="302"/>
    </row>
    <row r="130" spans="2:9" ht="12.75" customHeight="1" x14ac:dyDescent="0.2">
      <c r="B130" s="295" t="s">
        <v>360</v>
      </c>
      <c r="C130" s="295" t="s">
        <v>361</v>
      </c>
      <c r="D130" s="295" t="s">
        <v>362</v>
      </c>
      <c r="E130" s="295" t="s">
        <v>635</v>
      </c>
      <c r="F130" s="295" t="s">
        <v>364</v>
      </c>
      <c r="G130" s="295" t="s">
        <v>365</v>
      </c>
      <c r="H130" s="295"/>
      <c r="I130" s="295" t="s">
        <v>366</v>
      </c>
    </row>
    <row r="131" spans="2:9" x14ac:dyDescent="0.2">
      <c r="B131" s="295"/>
      <c r="C131" s="295"/>
      <c r="D131" s="295"/>
      <c r="E131" s="295"/>
      <c r="F131" s="295"/>
      <c r="G131" s="295"/>
      <c r="H131" s="295"/>
      <c r="I131" s="295"/>
    </row>
    <row r="132" spans="2:9" x14ac:dyDescent="0.2">
      <c r="B132" s="295"/>
      <c r="C132" s="295"/>
      <c r="D132" s="295"/>
      <c r="E132" s="295"/>
      <c r="F132" s="295"/>
      <c r="G132" s="202" t="s">
        <v>367</v>
      </c>
      <c r="H132" s="202" t="s">
        <v>0</v>
      </c>
      <c r="I132" s="295"/>
    </row>
    <row r="133" spans="2:9" x14ac:dyDescent="0.2">
      <c r="B133" s="188" t="s">
        <v>448</v>
      </c>
      <c r="C133" s="6" t="s">
        <v>142</v>
      </c>
      <c r="D133" s="195" t="s">
        <v>662</v>
      </c>
      <c r="E133" s="174" t="s">
        <v>332</v>
      </c>
      <c r="F133" s="7">
        <f>SUM(G133:H133)</f>
        <v>1</v>
      </c>
      <c r="G133" s="7">
        <v>1</v>
      </c>
      <c r="H133" s="7"/>
      <c r="I133" s="7">
        <v>1</v>
      </c>
    </row>
    <row r="134" spans="2:9" x14ac:dyDescent="0.2">
      <c r="B134" s="188" t="s">
        <v>449</v>
      </c>
      <c r="C134" s="173" t="s">
        <v>25</v>
      </c>
      <c r="D134" s="195" t="s">
        <v>663</v>
      </c>
      <c r="E134" s="7" t="s">
        <v>212</v>
      </c>
      <c r="F134" s="7">
        <f>SUM(G134:H134)</f>
        <v>1</v>
      </c>
      <c r="G134" s="7">
        <v>1</v>
      </c>
      <c r="H134" s="7"/>
      <c r="I134" s="7"/>
    </row>
    <row r="135" spans="2:9" x14ac:dyDescent="0.2">
      <c r="B135" s="188" t="s">
        <v>450</v>
      </c>
      <c r="C135" s="173" t="s">
        <v>129</v>
      </c>
      <c r="D135" s="195" t="s">
        <v>664</v>
      </c>
      <c r="E135" s="7" t="s">
        <v>214</v>
      </c>
      <c r="F135" s="7">
        <f>SUM(G135:H135)</f>
        <v>4</v>
      </c>
      <c r="G135" s="7">
        <v>4</v>
      </c>
      <c r="H135" s="7"/>
      <c r="I135" s="7"/>
    </row>
    <row r="136" spans="2:9" ht="17.25" customHeight="1" x14ac:dyDescent="0.2">
      <c r="B136" s="189" t="s">
        <v>451</v>
      </c>
      <c r="C136" s="214" t="s">
        <v>597</v>
      </c>
      <c r="D136" s="195" t="s">
        <v>665</v>
      </c>
      <c r="E136" s="115" t="s">
        <v>215</v>
      </c>
      <c r="F136" s="115">
        <f>SUM(G136:H136)</f>
        <v>6</v>
      </c>
      <c r="G136" s="115">
        <v>6</v>
      </c>
      <c r="H136" s="115"/>
      <c r="I136" s="115"/>
    </row>
    <row r="137" spans="2:9" x14ac:dyDescent="0.2">
      <c r="B137" s="188" t="s">
        <v>452</v>
      </c>
      <c r="C137" s="173" t="s">
        <v>596</v>
      </c>
      <c r="D137" s="195" t="s">
        <v>665</v>
      </c>
      <c r="E137" s="7" t="s">
        <v>215</v>
      </c>
      <c r="F137" s="7">
        <f>SUM(G137:H137)</f>
        <v>4</v>
      </c>
      <c r="G137" s="7">
        <v>4</v>
      </c>
      <c r="H137" s="7"/>
      <c r="I137" s="7"/>
    </row>
    <row r="138" spans="2:9" ht="12.75" customHeight="1" x14ac:dyDescent="0.2">
      <c r="B138" s="291" t="s">
        <v>582</v>
      </c>
      <c r="C138" s="291"/>
      <c r="D138" s="291"/>
      <c r="E138" s="291"/>
      <c r="F138" s="203">
        <f>SUM(F133:F137)</f>
        <v>16</v>
      </c>
      <c r="G138" s="203">
        <f>SUM(G133:G137)</f>
        <v>16</v>
      </c>
      <c r="H138" s="203">
        <f>SUM(H133:H137)</f>
        <v>0</v>
      </c>
      <c r="I138" s="203">
        <f>SUM(I133:I137)</f>
        <v>1</v>
      </c>
    </row>
    <row r="139" spans="2:9" ht="7.5" customHeight="1" x14ac:dyDescent="0.2">
      <c r="B139" s="41"/>
      <c r="C139" s="41"/>
      <c r="D139" s="41"/>
      <c r="E139" s="41"/>
      <c r="F139" s="41"/>
      <c r="G139" s="41"/>
      <c r="H139" s="41"/>
      <c r="I139" s="41"/>
    </row>
    <row r="140" spans="2:9" ht="16.5" customHeight="1" x14ac:dyDescent="0.2">
      <c r="B140" s="146" t="s">
        <v>47</v>
      </c>
      <c r="C140" s="302" t="s">
        <v>16</v>
      </c>
      <c r="D140" s="302"/>
      <c r="E140" s="302"/>
      <c r="F140" s="302"/>
      <c r="G140" s="302"/>
      <c r="H140" s="302"/>
      <c r="I140" s="302"/>
    </row>
    <row r="141" spans="2:9" ht="13.5" customHeight="1" x14ac:dyDescent="0.2">
      <c r="B141" s="146" t="s">
        <v>57</v>
      </c>
      <c r="C141" s="302" t="s">
        <v>17</v>
      </c>
      <c r="D141" s="302"/>
      <c r="E141" s="302"/>
      <c r="F141" s="302"/>
      <c r="G141" s="302"/>
      <c r="H141" s="302"/>
      <c r="I141" s="302"/>
    </row>
    <row r="142" spans="2:9" ht="12.75" customHeight="1" x14ac:dyDescent="0.2">
      <c r="B142" s="295" t="s">
        <v>360</v>
      </c>
      <c r="C142" s="295" t="s">
        <v>361</v>
      </c>
      <c r="D142" s="295" t="s">
        <v>362</v>
      </c>
      <c r="E142" s="295" t="s">
        <v>635</v>
      </c>
      <c r="F142" s="295" t="s">
        <v>364</v>
      </c>
      <c r="G142" s="295" t="s">
        <v>365</v>
      </c>
      <c r="H142" s="295"/>
      <c r="I142" s="295" t="s">
        <v>366</v>
      </c>
    </row>
    <row r="143" spans="2:9" x14ac:dyDescent="0.2">
      <c r="B143" s="295"/>
      <c r="C143" s="295"/>
      <c r="D143" s="295"/>
      <c r="E143" s="295"/>
      <c r="F143" s="295"/>
      <c r="G143" s="295"/>
      <c r="H143" s="295"/>
      <c r="I143" s="295"/>
    </row>
    <row r="144" spans="2:9" x14ac:dyDescent="0.2">
      <c r="B144" s="295"/>
      <c r="C144" s="295"/>
      <c r="D144" s="295"/>
      <c r="E144" s="295"/>
      <c r="F144" s="295"/>
      <c r="G144" s="202" t="s">
        <v>367</v>
      </c>
      <c r="H144" s="202" t="s">
        <v>0</v>
      </c>
      <c r="I144" s="295"/>
    </row>
    <row r="145" spans="2:9" ht="13.5" customHeight="1" x14ac:dyDescent="0.2">
      <c r="B145" s="188" t="s">
        <v>453</v>
      </c>
      <c r="C145" s="6" t="s">
        <v>142</v>
      </c>
      <c r="D145" s="195" t="s">
        <v>666</v>
      </c>
      <c r="E145" s="174" t="s">
        <v>332</v>
      </c>
      <c r="F145" s="115">
        <f t="shared" ref="F145:F152" si="4">SUM(G145:H145)</f>
        <v>1</v>
      </c>
      <c r="G145" s="115">
        <v>1</v>
      </c>
      <c r="H145" s="115"/>
      <c r="I145" s="7">
        <v>1</v>
      </c>
    </row>
    <row r="146" spans="2:9" ht="13.5" customHeight="1" x14ac:dyDescent="0.2">
      <c r="B146" s="188" t="s">
        <v>454</v>
      </c>
      <c r="C146" s="6" t="s">
        <v>398</v>
      </c>
      <c r="D146" s="195" t="s">
        <v>667</v>
      </c>
      <c r="E146" s="7" t="s">
        <v>214</v>
      </c>
      <c r="F146" s="115">
        <f t="shared" si="4"/>
        <v>1</v>
      </c>
      <c r="G146" s="115"/>
      <c r="H146" s="115">
        <v>1</v>
      </c>
      <c r="I146" s="7"/>
    </row>
    <row r="147" spans="2:9" ht="13.5" customHeight="1" x14ac:dyDescent="0.2">
      <c r="B147" s="188" t="s">
        <v>455</v>
      </c>
      <c r="C147" s="6" t="s">
        <v>51</v>
      </c>
      <c r="D147" s="195" t="s">
        <v>667</v>
      </c>
      <c r="E147" s="7" t="s">
        <v>214</v>
      </c>
      <c r="F147" s="115">
        <f t="shared" si="4"/>
        <v>2</v>
      </c>
      <c r="G147" s="115">
        <v>2</v>
      </c>
      <c r="H147" s="115"/>
      <c r="I147" s="7"/>
    </row>
    <row r="148" spans="2:9" ht="13.5" customHeight="1" x14ac:dyDescent="0.2">
      <c r="B148" s="188" t="s">
        <v>456</v>
      </c>
      <c r="C148" s="6" t="s">
        <v>52</v>
      </c>
      <c r="D148" s="195" t="s">
        <v>668</v>
      </c>
      <c r="E148" s="7" t="s">
        <v>215</v>
      </c>
      <c r="F148" s="115">
        <f t="shared" si="4"/>
        <v>1</v>
      </c>
      <c r="G148" s="115">
        <v>1</v>
      </c>
      <c r="H148" s="115"/>
      <c r="I148" s="7"/>
    </row>
    <row r="149" spans="2:9" ht="13.5" customHeight="1" x14ac:dyDescent="0.2">
      <c r="B149" s="188" t="s">
        <v>457</v>
      </c>
      <c r="C149" s="173" t="s">
        <v>617</v>
      </c>
      <c r="D149" s="195" t="s">
        <v>668</v>
      </c>
      <c r="E149" s="7" t="s">
        <v>215</v>
      </c>
      <c r="F149" s="115">
        <f>SUM(G149:H149)</f>
        <v>5</v>
      </c>
      <c r="G149" s="7">
        <v>5</v>
      </c>
      <c r="H149" s="132"/>
      <c r="I149" s="7"/>
    </row>
    <row r="150" spans="2:9" ht="13.5" customHeight="1" x14ac:dyDescent="0.2">
      <c r="B150" s="189" t="s">
        <v>463</v>
      </c>
      <c r="C150" s="214" t="s">
        <v>618</v>
      </c>
      <c r="D150" s="195" t="s">
        <v>668</v>
      </c>
      <c r="E150" s="115" t="s">
        <v>215</v>
      </c>
      <c r="F150" s="115">
        <f t="shared" si="4"/>
        <v>19</v>
      </c>
      <c r="G150" s="115">
        <v>19</v>
      </c>
      <c r="H150" s="115"/>
      <c r="I150" s="115"/>
    </row>
    <row r="151" spans="2:9" ht="13.5" customHeight="1" x14ac:dyDescent="0.2">
      <c r="B151" s="188" t="s">
        <v>464</v>
      </c>
      <c r="C151" s="214" t="s">
        <v>597</v>
      </c>
      <c r="D151" s="195" t="s">
        <v>668</v>
      </c>
      <c r="E151" s="7" t="s">
        <v>215</v>
      </c>
      <c r="F151" s="115">
        <f t="shared" si="4"/>
        <v>1</v>
      </c>
      <c r="G151" s="115">
        <v>1</v>
      </c>
      <c r="H151" s="115"/>
      <c r="I151" s="7"/>
    </row>
    <row r="152" spans="2:9" ht="13.5" customHeight="1" x14ac:dyDescent="0.2">
      <c r="B152" s="189" t="s">
        <v>465</v>
      </c>
      <c r="C152" s="130" t="s">
        <v>53</v>
      </c>
      <c r="D152" s="195" t="s">
        <v>668</v>
      </c>
      <c r="E152" s="115" t="s">
        <v>215</v>
      </c>
      <c r="F152" s="115">
        <f t="shared" si="4"/>
        <v>13</v>
      </c>
      <c r="G152" s="115">
        <v>13</v>
      </c>
      <c r="H152" s="115"/>
      <c r="I152" s="115"/>
    </row>
    <row r="153" spans="2:9" ht="13.5" customHeight="1" x14ac:dyDescent="0.2">
      <c r="B153" s="291" t="s">
        <v>582</v>
      </c>
      <c r="C153" s="291"/>
      <c r="D153" s="291"/>
      <c r="E153" s="291"/>
      <c r="F153" s="203">
        <f>SUM(F145:F152)</f>
        <v>43</v>
      </c>
      <c r="G153" s="203">
        <f>SUM(G145:G152)</f>
        <v>42</v>
      </c>
      <c r="H153" s="203">
        <f>SUM(H145:H152)</f>
        <v>1</v>
      </c>
      <c r="I153" s="203">
        <f>SUM(I145:I152)</f>
        <v>1</v>
      </c>
    </row>
    <row r="154" spans="2:9" ht="18" customHeight="1" x14ac:dyDescent="0.2">
      <c r="B154" s="290" t="s">
        <v>580</v>
      </c>
      <c r="C154" s="290"/>
      <c r="D154" s="290"/>
      <c r="E154" s="290"/>
      <c r="F154" s="146">
        <f>F153+F138+F127+F112+F94</f>
        <v>125</v>
      </c>
      <c r="G154" s="146">
        <f>G153+G138+G127+G112+G94</f>
        <v>122</v>
      </c>
      <c r="H154" s="146">
        <f>H153+H138+H127+H112+H94</f>
        <v>3</v>
      </c>
      <c r="I154" s="146">
        <f>I153+I138+I127+I112+I94</f>
        <v>5</v>
      </c>
    </row>
    <row r="155" spans="2:9" ht="12.75" customHeight="1" x14ac:dyDescent="0.2">
      <c r="B155" s="303" t="s">
        <v>58</v>
      </c>
      <c r="C155" s="296" t="s">
        <v>18</v>
      </c>
      <c r="D155" s="297"/>
      <c r="E155" s="297"/>
      <c r="F155" s="297"/>
      <c r="G155" s="297"/>
      <c r="H155" s="297"/>
      <c r="I155" s="298"/>
    </row>
    <row r="156" spans="2:9" ht="12.75" customHeight="1" x14ac:dyDescent="0.2">
      <c r="B156" s="304"/>
      <c r="C156" s="296" t="s">
        <v>359</v>
      </c>
      <c r="D156" s="297"/>
      <c r="E156" s="297"/>
      <c r="F156" s="297"/>
      <c r="G156" s="297"/>
      <c r="H156" s="297"/>
      <c r="I156" s="298"/>
    </row>
    <row r="157" spans="2:9" ht="22.5" customHeight="1" x14ac:dyDescent="0.2">
      <c r="B157" s="295" t="s">
        <v>360</v>
      </c>
      <c r="C157" s="295" t="s">
        <v>361</v>
      </c>
      <c r="D157" s="295" t="s">
        <v>362</v>
      </c>
      <c r="E157" s="295" t="s">
        <v>635</v>
      </c>
      <c r="F157" s="295" t="s">
        <v>364</v>
      </c>
      <c r="G157" s="295" t="s">
        <v>365</v>
      </c>
      <c r="H157" s="295"/>
      <c r="I157" s="295" t="s">
        <v>366</v>
      </c>
    </row>
    <row r="158" spans="2:9" x14ac:dyDescent="0.2">
      <c r="B158" s="295"/>
      <c r="C158" s="295"/>
      <c r="D158" s="295"/>
      <c r="E158" s="295"/>
      <c r="F158" s="295"/>
      <c r="G158" s="5" t="s">
        <v>367</v>
      </c>
      <c r="H158" s="5" t="s">
        <v>0</v>
      </c>
      <c r="I158" s="295"/>
    </row>
    <row r="159" spans="2:9" ht="14.25" customHeight="1" x14ac:dyDescent="0.2">
      <c r="B159" s="188" t="s">
        <v>466</v>
      </c>
      <c r="C159" s="6" t="s">
        <v>142</v>
      </c>
      <c r="D159" s="195" t="s">
        <v>669</v>
      </c>
      <c r="E159" s="174" t="s">
        <v>332</v>
      </c>
      <c r="F159" s="115">
        <f t="shared" ref="F159:F166" si="5">SUM(G159:H159)</f>
        <v>1</v>
      </c>
      <c r="G159" s="115">
        <v>0</v>
      </c>
      <c r="H159" s="115">
        <v>1</v>
      </c>
      <c r="I159" s="7">
        <v>1</v>
      </c>
    </row>
    <row r="160" spans="2:9" ht="18.75" customHeight="1" x14ac:dyDescent="0.2">
      <c r="B160" s="188" t="s">
        <v>467</v>
      </c>
      <c r="C160" s="208" t="s">
        <v>354</v>
      </c>
      <c r="D160" s="195" t="s">
        <v>670</v>
      </c>
      <c r="E160" s="7" t="s">
        <v>214</v>
      </c>
      <c r="F160" s="115">
        <f t="shared" si="5"/>
        <v>1</v>
      </c>
      <c r="G160" s="115">
        <v>1</v>
      </c>
      <c r="H160" s="115"/>
      <c r="I160" s="119"/>
    </row>
    <row r="161" spans="2:9" ht="19.5" customHeight="1" x14ac:dyDescent="0.2">
      <c r="B161" s="189" t="s">
        <v>468</v>
      </c>
      <c r="C161" s="214" t="s">
        <v>616</v>
      </c>
      <c r="D161" s="124" t="s">
        <v>48</v>
      </c>
      <c r="E161" s="115" t="s">
        <v>214</v>
      </c>
      <c r="F161" s="115">
        <f t="shared" si="5"/>
        <v>4</v>
      </c>
      <c r="G161" s="115">
        <v>4</v>
      </c>
      <c r="H161" s="115"/>
      <c r="I161" s="119"/>
    </row>
    <row r="162" spans="2:9" ht="17.25" customHeight="1" x14ac:dyDescent="0.2">
      <c r="B162" s="188" t="s">
        <v>469</v>
      </c>
      <c r="C162" s="6" t="s">
        <v>33</v>
      </c>
      <c r="D162" s="124" t="s">
        <v>48</v>
      </c>
      <c r="E162" s="7" t="s">
        <v>214</v>
      </c>
      <c r="F162" s="115">
        <f t="shared" si="5"/>
        <v>2</v>
      </c>
      <c r="G162" s="115">
        <v>1</v>
      </c>
      <c r="H162" s="141">
        <v>1</v>
      </c>
      <c r="I162" s="6"/>
    </row>
    <row r="163" spans="2:9" ht="14.25" customHeight="1" x14ac:dyDescent="0.2">
      <c r="B163" s="188" t="s">
        <v>470</v>
      </c>
      <c r="C163" s="6" t="s">
        <v>59</v>
      </c>
      <c r="D163" s="195" t="s">
        <v>671</v>
      </c>
      <c r="E163" s="7" t="s">
        <v>215</v>
      </c>
      <c r="F163" s="115">
        <f t="shared" si="5"/>
        <v>1</v>
      </c>
      <c r="G163" s="115">
        <v>1</v>
      </c>
      <c r="H163" s="115"/>
      <c r="I163" s="7"/>
    </row>
    <row r="164" spans="2:9" ht="14.25" customHeight="1" x14ac:dyDescent="0.2">
      <c r="B164" s="188" t="s">
        <v>471</v>
      </c>
      <c r="C164" s="173" t="s">
        <v>597</v>
      </c>
      <c r="D164" s="195" t="s">
        <v>671</v>
      </c>
      <c r="E164" s="7" t="s">
        <v>215</v>
      </c>
      <c r="F164" s="115">
        <f>SUM(G164:G164)</f>
        <v>1</v>
      </c>
      <c r="G164" s="7">
        <v>1</v>
      </c>
      <c r="H164" s="115"/>
      <c r="I164" s="7"/>
    </row>
    <row r="165" spans="2:9" ht="14.25" customHeight="1" x14ac:dyDescent="0.2">
      <c r="B165" s="188" t="s">
        <v>377</v>
      </c>
      <c r="C165" s="6" t="s">
        <v>34</v>
      </c>
      <c r="D165" s="195" t="s">
        <v>671</v>
      </c>
      <c r="E165" s="7" t="s">
        <v>215</v>
      </c>
      <c r="F165" s="115">
        <f>SUM(G165:G165)</f>
        <v>2</v>
      </c>
      <c r="G165" s="7">
        <v>2</v>
      </c>
      <c r="H165" s="115"/>
      <c r="I165" s="7"/>
    </row>
    <row r="166" spans="2:9" ht="14.25" customHeight="1" x14ac:dyDescent="0.2">
      <c r="B166" s="188" t="s">
        <v>472</v>
      </c>
      <c r="C166" s="173" t="s">
        <v>596</v>
      </c>
      <c r="D166" s="195" t="s">
        <v>671</v>
      </c>
      <c r="E166" s="7" t="s">
        <v>215</v>
      </c>
      <c r="F166" s="115">
        <f t="shared" si="5"/>
        <v>2</v>
      </c>
      <c r="G166" s="115">
        <v>2</v>
      </c>
      <c r="H166" s="115"/>
      <c r="I166" s="7"/>
    </row>
    <row r="167" spans="2:9" ht="14.25" customHeight="1" x14ac:dyDescent="0.2">
      <c r="B167" s="290" t="s">
        <v>580</v>
      </c>
      <c r="C167" s="290"/>
      <c r="D167" s="290"/>
      <c r="E167" s="290"/>
      <c r="F167" s="119">
        <f>SUM(F159:F166)</f>
        <v>14</v>
      </c>
      <c r="G167" s="119">
        <f>SUM(G159:G166)</f>
        <v>12</v>
      </c>
      <c r="H167" s="119">
        <f>SUM(H159:H166)</f>
        <v>2</v>
      </c>
      <c r="I167" s="119">
        <f>SUM(I159:I166)</f>
        <v>1</v>
      </c>
    </row>
    <row r="168" spans="2:9" ht="12.75" customHeight="1" x14ac:dyDescent="0.2">
      <c r="B168" s="303" t="s">
        <v>60</v>
      </c>
      <c r="C168" s="296" t="s">
        <v>19</v>
      </c>
      <c r="D168" s="297"/>
      <c r="E168" s="297"/>
      <c r="F168" s="297"/>
      <c r="G168" s="297"/>
      <c r="H168" s="297"/>
      <c r="I168" s="298"/>
    </row>
    <row r="169" spans="2:9" ht="12.75" customHeight="1" x14ac:dyDescent="0.2">
      <c r="B169" s="304"/>
      <c r="C169" s="296" t="s">
        <v>359</v>
      </c>
      <c r="D169" s="297"/>
      <c r="E169" s="297"/>
      <c r="F169" s="297"/>
      <c r="G169" s="297"/>
      <c r="H169" s="297"/>
      <c r="I169" s="298"/>
    </row>
    <row r="170" spans="2:9" ht="24.75" customHeight="1" x14ac:dyDescent="0.2">
      <c r="B170" s="295" t="s">
        <v>360</v>
      </c>
      <c r="C170" s="295" t="s">
        <v>361</v>
      </c>
      <c r="D170" s="295" t="s">
        <v>362</v>
      </c>
      <c r="E170" s="295" t="s">
        <v>635</v>
      </c>
      <c r="F170" s="295" t="s">
        <v>364</v>
      </c>
      <c r="G170" s="295" t="s">
        <v>365</v>
      </c>
      <c r="H170" s="295"/>
      <c r="I170" s="295" t="s">
        <v>366</v>
      </c>
    </row>
    <row r="171" spans="2:9" x14ac:dyDescent="0.2">
      <c r="B171" s="295"/>
      <c r="C171" s="295"/>
      <c r="D171" s="295"/>
      <c r="E171" s="295"/>
      <c r="F171" s="295"/>
      <c r="G171" s="5" t="s">
        <v>367</v>
      </c>
      <c r="H171" s="5" t="s">
        <v>0</v>
      </c>
      <c r="I171" s="295"/>
    </row>
    <row r="172" spans="2:9" ht="14.25" customHeight="1" x14ac:dyDescent="0.2">
      <c r="B172" s="188" t="s">
        <v>473</v>
      </c>
      <c r="C172" s="6" t="s">
        <v>142</v>
      </c>
      <c r="D172" s="195" t="s">
        <v>672</v>
      </c>
      <c r="E172" s="174" t="s">
        <v>332</v>
      </c>
      <c r="F172" s="115">
        <f t="shared" ref="F172:F185" si="6">SUM(G172:H172)</f>
        <v>1</v>
      </c>
      <c r="G172" s="115"/>
      <c r="H172" s="115">
        <v>1</v>
      </c>
      <c r="I172" s="7">
        <v>1</v>
      </c>
    </row>
    <row r="173" spans="2:9" ht="14.25" customHeight="1" x14ac:dyDescent="0.2">
      <c r="B173" s="188" t="s">
        <v>474</v>
      </c>
      <c r="C173" s="173" t="s">
        <v>134</v>
      </c>
      <c r="D173" s="195" t="s">
        <v>673</v>
      </c>
      <c r="E173" s="7" t="s">
        <v>214</v>
      </c>
      <c r="F173" s="115">
        <f t="shared" si="6"/>
        <v>2</v>
      </c>
      <c r="G173" s="115">
        <v>2</v>
      </c>
      <c r="H173" s="115"/>
      <c r="I173" s="7"/>
    </row>
    <row r="174" spans="2:9" ht="14.25" customHeight="1" x14ac:dyDescent="0.2">
      <c r="B174" s="188" t="s">
        <v>378</v>
      </c>
      <c r="C174" s="173" t="s">
        <v>135</v>
      </c>
      <c r="D174" s="195" t="s">
        <v>673</v>
      </c>
      <c r="E174" s="7" t="s">
        <v>214</v>
      </c>
      <c r="F174" s="115">
        <f t="shared" si="6"/>
        <v>1</v>
      </c>
      <c r="G174" s="115"/>
      <c r="H174" s="115">
        <v>1</v>
      </c>
      <c r="I174" s="7"/>
    </row>
    <row r="175" spans="2:9" ht="14.25" customHeight="1" x14ac:dyDescent="0.2">
      <c r="B175" s="188" t="s">
        <v>379</v>
      </c>
      <c r="C175" s="173" t="s">
        <v>66</v>
      </c>
      <c r="D175" s="195" t="s">
        <v>673</v>
      </c>
      <c r="E175" s="7" t="s">
        <v>214</v>
      </c>
      <c r="F175" s="115">
        <f t="shared" si="6"/>
        <v>1</v>
      </c>
      <c r="G175" s="7">
        <v>1</v>
      </c>
      <c r="H175" s="7"/>
      <c r="I175" s="7"/>
    </row>
    <row r="176" spans="2:9" ht="14.25" customHeight="1" x14ac:dyDescent="0.2">
      <c r="B176" s="188" t="s">
        <v>380</v>
      </c>
      <c r="C176" s="173" t="s">
        <v>131</v>
      </c>
      <c r="D176" s="195" t="s">
        <v>673</v>
      </c>
      <c r="E176" s="7" t="s">
        <v>214</v>
      </c>
      <c r="F176" s="115">
        <f t="shared" si="6"/>
        <v>1</v>
      </c>
      <c r="G176" s="7">
        <v>1</v>
      </c>
      <c r="H176" s="7"/>
      <c r="I176" s="7"/>
    </row>
    <row r="177" spans="2:9" ht="14.25" customHeight="1" x14ac:dyDescent="0.2">
      <c r="B177" s="188" t="s">
        <v>475</v>
      </c>
      <c r="C177" s="6" t="s">
        <v>33</v>
      </c>
      <c r="D177" s="195" t="s">
        <v>673</v>
      </c>
      <c r="E177" s="7" t="s">
        <v>214</v>
      </c>
      <c r="F177" s="115">
        <f t="shared" si="6"/>
        <v>1</v>
      </c>
      <c r="G177" s="7">
        <v>1</v>
      </c>
      <c r="H177" s="7"/>
      <c r="I177" s="7"/>
    </row>
    <row r="178" spans="2:9" ht="14.25" customHeight="1" x14ac:dyDescent="0.2">
      <c r="B178" s="188" t="s">
        <v>476</v>
      </c>
      <c r="C178" s="6" t="s">
        <v>128</v>
      </c>
      <c r="D178" s="195" t="s">
        <v>673</v>
      </c>
      <c r="E178" s="7" t="s">
        <v>214</v>
      </c>
      <c r="F178" s="115">
        <f t="shared" si="6"/>
        <v>1</v>
      </c>
      <c r="G178" s="7">
        <v>1</v>
      </c>
      <c r="H178" s="7"/>
      <c r="I178" s="7"/>
    </row>
    <row r="179" spans="2:9" ht="14.25" customHeight="1" x14ac:dyDescent="0.2">
      <c r="B179" s="188" t="s">
        <v>477</v>
      </c>
      <c r="C179" s="173" t="s">
        <v>614</v>
      </c>
      <c r="D179" s="195" t="s">
        <v>674</v>
      </c>
      <c r="E179" s="7" t="s">
        <v>215</v>
      </c>
      <c r="F179" s="115">
        <f t="shared" si="6"/>
        <v>8</v>
      </c>
      <c r="G179" s="7">
        <v>8</v>
      </c>
      <c r="H179" s="7"/>
      <c r="I179" s="7"/>
    </row>
    <row r="180" spans="2:9" ht="14.25" customHeight="1" x14ac:dyDescent="0.2">
      <c r="B180" s="188" t="s">
        <v>478</v>
      </c>
      <c r="C180" s="173" t="s">
        <v>615</v>
      </c>
      <c r="D180" s="195" t="s">
        <v>674</v>
      </c>
      <c r="E180" s="7" t="s">
        <v>215</v>
      </c>
      <c r="F180" s="115">
        <f t="shared" si="6"/>
        <v>2</v>
      </c>
      <c r="G180" s="115">
        <v>2</v>
      </c>
      <c r="H180" s="115"/>
      <c r="I180" s="7"/>
    </row>
    <row r="181" spans="2:9" ht="14.25" customHeight="1" x14ac:dyDescent="0.2">
      <c r="B181" s="189" t="s">
        <v>479</v>
      </c>
      <c r="C181" s="130" t="s">
        <v>4</v>
      </c>
      <c r="D181" s="195" t="s">
        <v>674</v>
      </c>
      <c r="E181" s="115" t="s">
        <v>215</v>
      </c>
      <c r="F181" s="115">
        <f t="shared" si="6"/>
        <v>5</v>
      </c>
      <c r="G181" s="115">
        <v>5</v>
      </c>
      <c r="H181" s="115"/>
      <c r="I181" s="115"/>
    </row>
    <row r="182" spans="2:9" ht="14.25" customHeight="1" x14ac:dyDescent="0.2">
      <c r="B182" s="188" t="s">
        <v>480</v>
      </c>
      <c r="C182" s="6" t="s">
        <v>34</v>
      </c>
      <c r="D182" s="195" t="s">
        <v>674</v>
      </c>
      <c r="E182" s="7" t="s">
        <v>215</v>
      </c>
      <c r="F182" s="115">
        <f>SUM(G182:H182)</f>
        <v>1</v>
      </c>
      <c r="G182" s="115">
        <v>1</v>
      </c>
      <c r="H182" s="115"/>
      <c r="I182" s="7"/>
    </row>
    <row r="183" spans="2:9" ht="14.25" customHeight="1" x14ac:dyDescent="0.2">
      <c r="B183" s="189" t="s">
        <v>481</v>
      </c>
      <c r="C183" s="214" t="s">
        <v>613</v>
      </c>
      <c r="D183" s="195" t="s">
        <v>674</v>
      </c>
      <c r="E183" s="115" t="s">
        <v>215</v>
      </c>
      <c r="F183" s="115">
        <f>SUM(G183:H183)</f>
        <v>3</v>
      </c>
      <c r="G183" s="115">
        <v>3</v>
      </c>
      <c r="H183" s="115"/>
      <c r="I183" s="115"/>
    </row>
    <row r="184" spans="2:9" ht="14.25" customHeight="1" x14ac:dyDescent="0.2">
      <c r="B184" s="189" t="s">
        <v>482</v>
      </c>
      <c r="C184" s="214" t="s">
        <v>612</v>
      </c>
      <c r="D184" s="195" t="s">
        <v>674</v>
      </c>
      <c r="E184" s="115" t="s">
        <v>215</v>
      </c>
      <c r="F184" s="115">
        <f t="shared" si="6"/>
        <v>3</v>
      </c>
      <c r="G184" s="115">
        <v>2</v>
      </c>
      <c r="H184" s="141">
        <v>1</v>
      </c>
      <c r="I184" s="115"/>
    </row>
    <row r="185" spans="2:9" ht="14.25" customHeight="1" x14ac:dyDescent="0.2">
      <c r="B185" s="189" t="s">
        <v>483</v>
      </c>
      <c r="C185" s="130" t="s">
        <v>36</v>
      </c>
      <c r="D185" s="195" t="s">
        <v>674</v>
      </c>
      <c r="E185" s="115" t="s">
        <v>215</v>
      </c>
      <c r="F185" s="115">
        <f t="shared" si="6"/>
        <v>5</v>
      </c>
      <c r="G185" s="115">
        <v>5</v>
      </c>
      <c r="H185" s="115"/>
      <c r="I185" s="115"/>
    </row>
    <row r="186" spans="2:9" ht="14.25" customHeight="1" x14ac:dyDescent="0.2">
      <c r="B186" s="290" t="s">
        <v>580</v>
      </c>
      <c r="C186" s="290"/>
      <c r="D186" s="290"/>
      <c r="E186" s="290"/>
      <c r="F186" s="119">
        <f>SUM(F172:F185)</f>
        <v>35</v>
      </c>
      <c r="G186" s="119">
        <f>SUM(G172:G185)</f>
        <v>32</v>
      </c>
      <c r="H186" s="119">
        <f>SUM(H172:H185)</f>
        <v>3</v>
      </c>
      <c r="I186" s="119">
        <f>SUM(I172:I185)</f>
        <v>1</v>
      </c>
    </row>
    <row r="187" spans="2:9" ht="18.75" customHeight="1" x14ac:dyDescent="0.2">
      <c r="B187" s="303" t="s">
        <v>61</v>
      </c>
      <c r="C187" s="296" t="s">
        <v>20</v>
      </c>
      <c r="D187" s="297"/>
      <c r="E187" s="297"/>
      <c r="F187" s="297"/>
      <c r="G187" s="297"/>
      <c r="H187" s="297"/>
      <c r="I187" s="298"/>
    </row>
    <row r="188" spans="2:9" ht="12.75" customHeight="1" x14ac:dyDescent="0.2">
      <c r="B188" s="304"/>
      <c r="C188" s="296" t="s">
        <v>359</v>
      </c>
      <c r="D188" s="297"/>
      <c r="E188" s="297"/>
      <c r="F188" s="297"/>
      <c r="G188" s="297"/>
      <c r="H188" s="297"/>
      <c r="I188" s="298"/>
    </row>
    <row r="189" spans="2:9" ht="12.75" customHeight="1" x14ac:dyDescent="0.2">
      <c r="B189" s="295" t="s">
        <v>360</v>
      </c>
      <c r="C189" s="295" t="s">
        <v>361</v>
      </c>
      <c r="D189" s="295" t="s">
        <v>362</v>
      </c>
      <c r="E189" s="295" t="s">
        <v>635</v>
      </c>
      <c r="F189" s="295" t="s">
        <v>364</v>
      </c>
      <c r="G189" s="295" t="s">
        <v>365</v>
      </c>
      <c r="H189" s="295"/>
      <c r="I189" s="295" t="s">
        <v>366</v>
      </c>
    </row>
    <row r="190" spans="2:9" x14ac:dyDescent="0.2">
      <c r="B190" s="295"/>
      <c r="C190" s="295"/>
      <c r="D190" s="295"/>
      <c r="E190" s="295"/>
      <c r="F190" s="295"/>
      <c r="G190" s="295"/>
      <c r="H190" s="295"/>
      <c r="I190" s="295"/>
    </row>
    <row r="191" spans="2:9" x14ac:dyDescent="0.2">
      <c r="B191" s="295"/>
      <c r="C191" s="295"/>
      <c r="D191" s="295"/>
      <c r="E191" s="295"/>
      <c r="F191" s="295"/>
      <c r="G191" s="5" t="s">
        <v>367</v>
      </c>
      <c r="H191" s="5" t="s">
        <v>0</v>
      </c>
      <c r="I191" s="295"/>
    </row>
    <row r="192" spans="2:9" ht="14.25" customHeight="1" x14ac:dyDescent="0.2">
      <c r="B192" s="188" t="s">
        <v>484</v>
      </c>
      <c r="C192" s="6" t="s">
        <v>142</v>
      </c>
      <c r="D192" s="195" t="s">
        <v>675</v>
      </c>
      <c r="E192" s="174" t="s">
        <v>332</v>
      </c>
      <c r="F192" s="115">
        <f t="shared" ref="F192:F197" si="7">SUM(G192:H192)</f>
        <v>1</v>
      </c>
      <c r="G192" s="115"/>
      <c r="H192" s="115">
        <v>1</v>
      </c>
      <c r="I192" s="7">
        <v>1</v>
      </c>
    </row>
    <row r="193" spans="2:9" ht="14.25" customHeight="1" x14ac:dyDescent="0.2">
      <c r="B193" s="188" t="s">
        <v>381</v>
      </c>
      <c r="C193" s="173" t="s">
        <v>141</v>
      </c>
      <c r="D193" s="195" t="s">
        <v>676</v>
      </c>
      <c r="E193" s="7" t="s">
        <v>214</v>
      </c>
      <c r="F193" s="115">
        <f t="shared" si="7"/>
        <v>1</v>
      </c>
      <c r="G193" s="115">
        <v>1</v>
      </c>
      <c r="H193" s="115"/>
      <c r="I193" s="115"/>
    </row>
    <row r="194" spans="2:9" ht="14.25" customHeight="1" x14ac:dyDescent="0.2">
      <c r="B194" s="188" t="s">
        <v>203</v>
      </c>
      <c r="C194" s="6" t="s">
        <v>66</v>
      </c>
      <c r="D194" s="195" t="s">
        <v>676</v>
      </c>
      <c r="E194" s="7" t="s">
        <v>214</v>
      </c>
      <c r="F194" s="115">
        <f t="shared" si="7"/>
        <v>1</v>
      </c>
      <c r="G194" s="115">
        <v>1</v>
      </c>
      <c r="H194" s="115"/>
      <c r="I194" s="115"/>
    </row>
    <row r="195" spans="2:9" ht="14.25" customHeight="1" x14ac:dyDescent="0.2">
      <c r="B195" s="188" t="s">
        <v>485</v>
      </c>
      <c r="C195" s="173" t="s">
        <v>596</v>
      </c>
      <c r="D195" s="195" t="s">
        <v>677</v>
      </c>
      <c r="E195" s="7" t="s">
        <v>215</v>
      </c>
      <c r="F195" s="115">
        <f t="shared" si="7"/>
        <v>2</v>
      </c>
      <c r="G195" s="115">
        <v>2</v>
      </c>
      <c r="H195" s="115"/>
      <c r="I195" s="6"/>
    </row>
    <row r="196" spans="2:9" ht="14.25" customHeight="1" x14ac:dyDescent="0.2">
      <c r="B196" s="188" t="s">
        <v>486</v>
      </c>
      <c r="C196" s="173" t="s">
        <v>611</v>
      </c>
      <c r="D196" s="195" t="s">
        <v>677</v>
      </c>
      <c r="E196" s="7" t="s">
        <v>215</v>
      </c>
      <c r="F196" s="115">
        <f t="shared" si="7"/>
        <v>1</v>
      </c>
      <c r="G196" s="115">
        <v>1</v>
      </c>
      <c r="H196" s="115"/>
      <c r="I196" s="6"/>
    </row>
    <row r="197" spans="2:9" ht="14.25" customHeight="1" x14ac:dyDescent="0.2">
      <c r="B197" s="188" t="s">
        <v>382</v>
      </c>
      <c r="C197" s="6" t="s">
        <v>34</v>
      </c>
      <c r="D197" s="195" t="s">
        <v>677</v>
      </c>
      <c r="E197" s="7" t="s">
        <v>215</v>
      </c>
      <c r="F197" s="115">
        <f t="shared" si="7"/>
        <v>1</v>
      </c>
      <c r="G197" s="115">
        <v>1</v>
      </c>
      <c r="H197" s="115"/>
      <c r="I197" s="6"/>
    </row>
    <row r="198" spans="2:9" x14ac:dyDescent="0.2">
      <c r="B198" s="290" t="s">
        <v>580</v>
      </c>
      <c r="C198" s="290"/>
      <c r="D198" s="290"/>
      <c r="E198" s="290"/>
      <c r="F198" s="119">
        <f>SUM(F192:F197)</f>
        <v>7</v>
      </c>
      <c r="G198" s="119">
        <f>SUM(G192:G197)</f>
        <v>6</v>
      </c>
      <c r="H198" s="119">
        <f>SUM(H192:H197)</f>
        <v>1</v>
      </c>
      <c r="I198" s="119">
        <f>SUM(I192:I197)</f>
        <v>1</v>
      </c>
    </row>
    <row r="199" spans="2:9" ht="12.75" customHeight="1" x14ac:dyDescent="0.2">
      <c r="B199" s="303" t="s">
        <v>62</v>
      </c>
      <c r="C199" s="296" t="s">
        <v>21</v>
      </c>
      <c r="D199" s="297"/>
      <c r="E199" s="297"/>
      <c r="F199" s="297"/>
      <c r="G199" s="297"/>
      <c r="H199" s="297"/>
      <c r="I199" s="298"/>
    </row>
    <row r="200" spans="2:9" ht="12.75" customHeight="1" x14ac:dyDescent="0.2">
      <c r="B200" s="304"/>
      <c r="C200" s="296" t="s">
        <v>359</v>
      </c>
      <c r="D200" s="297"/>
      <c r="E200" s="297"/>
      <c r="F200" s="297"/>
      <c r="G200" s="297"/>
      <c r="H200" s="297"/>
      <c r="I200" s="298"/>
    </row>
    <row r="201" spans="2:9" ht="12.75" customHeight="1" x14ac:dyDescent="0.2">
      <c r="B201" s="295" t="s">
        <v>360</v>
      </c>
      <c r="C201" s="295" t="s">
        <v>361</v>
      </c>
      <c r="D201" s="295" t="s">
        <v>362</v>
      </c>
      <c r="E201" s="295" t="s">
        <v>635</v>
      </c>
      <c r="F201" s="295" t="s">
        <v>364</v>
      </c>
      <c r="G201" s="295" t="s">
        <v>365</v>
      </c>
      <c r="H201" s="295"/>
      <c r="I201" s="295" t="s">
        <v>366</v>
      </c>
    </row>
    <row r="202" spans="2:9" x14ac:dyDescent="0.2">
      <c r="B202" s="295"/>
      <c r="C202" s="295"/>
      <c r="D202" s="295"/>
      <c r="E202" s="295"/>
      <c r="F202" s="295"/>
      <c r="G202" s="295"/>
      <c r="H202" s="295"/>
      <c r="I202" s="295"/>
    </row>
    <row r="203" spans="2:9" x14ac:dyDescent="0.2">
      <c r="B203" s="295"/>
      <c r="C203" s="295"/>
      <c r="D203" s="295"/>
      <c r="E203" s="295"/>
      <c r="F203" s="295"/>
      <c r="G203" s="5" t="s">
        <v>367</v>
      </c>
      <c r="H203" s="5" t="s">
        <v>0</v>
      </c>
      <c r="I203" s="295"/>
    </row>
    <row r="204" spans="2:9" ht="14.25" customHeight="1" x14ac:dyDescent="0.2">
      <c r="B204" s="188" t="s">
        <v>204</v>
      </c>
      <c r="C204" s="6" t="s">
        <v>142</v>
      </c>
      <c r="D204" s="195" t="s">
        <v>678</v>
      </c>
      <c r="E204" s="174" t="s">
        <v>332</v>
      </c>
      <c r="F204" s="115">
        <f t="shared" ref="F204:F211" si="8">SUM(G204:H204)</f>
        <v>1</v>
      </c>
      <c r="G204" s="115"/>
      <c r="H204" s="115">
        <v>1</v>
      </c>
      <c r="I204" s="7">
        <v>1</v>
      </c>
    </row>
    <row r="205" spans="2:9" ht="14.25" customHeight="1" x14ac:dyDescent="0.2">
      <c r="B205" s="189" t="s">
        <v>487</v>
      </c>
      <c r="C205" s="173" t="s">
        <v>46</v>
      </c>
      <c r="D205" s="195" t="s">
        <v>679</v>
      </c>
      <c r="E205" s="7" t="s">
        <v>214</v>
      </c>
      <c r="F205" s="115">
        <f t="shared" si="8"/>
        <v>2</v>
      </c>
      <c r="G205" s="115">
        <v>1</v>
      </c>
      <c r="H205" s="115">
        <v>1</v>
      </c>
      <c r="I205" s="7"/>
    </row>
    <row r="206" spans="2:9" ht="14.25" customHeight="1" x14ac:dyDescent="0.2">
      <c r="B206" s="188" t="s">
        <v>488</v>
      </c>
      <c r="C206" s="173" t="s">
        <v>129</v>
      </c>
      <c r="D206" s="195" t="s">
        <v>679</v>
      </c>
      <c r="E206" s="7" t="s">
        <v>214</v>
      </c>
      <c r="F206" s="115">
        <f>SUM(G206:H206)</f>
        <v>1</v>
      </c>
      <c r="G206" s="115">
        <v>1</v>
      </c>
      <c r="H206" s="133"/>
      <c r="I206" s="7"/>
    </row>
    <row r="207" spans="2:9" ht="14.25" customHeight="1" x14ac:dyDescent="0.2">
      <c r="B207" s="188" t="s">
        <v>111</v>
      </c>
      <c r="C207" s="6" t="s">
        <v>76</v>
      </c>
      <c r="D207" s="195" t="s">
        <v>679</v>
      </c>
      <c r="E207" s="7" t="s">
        <v>214</v>
      </c>
      <c r="F207" s="115">
        <f>SUM(G207:H207)</f>
        <v>1</v>
      </c>
      <c r="G207" s="115">
        <v>1</v>
      </c>
      <c r="H207" s="133"/>
      <c r="I207" s="7"/>
    </row>
    <row r="208" spans="2:9" ht="14.25" customHeight="1" x14ac:dyDescent="0.2">
      <c r="B208" s="188" t="s">
        <v>489</v>
      </c>
      <c r="C208" s="6" t="s">
        <v>37</v>
      </c>
      <c r="D208" s="195" t="s">
        <v>679</v>
      </c>
      <c r="E208" s="7" t="s">
        <v>214</v>
      </c>
      <c r="F208" s="115">
        <f t="shared" si="8"/>
        <v>2</v>
      </c>
      <c r="G208" s="115">
        <v>2</v>
      </c>
      <c r="H208" s="115"/>
      <c r="I208" s="7"/>
    </row>
    <row r="209" spans="2:9" ht="14.25" customHeight="1" x14ac:dyDescent="0.2">
      <c r="B209" s="188" t="s">
        <v>490</v>
      </c>
      <c r="C209" s="6" t="s">
        <v>10</v>
      </c>
      <c r="D209" s="195" t="s">
        <v>679</v>
      </c>
      <c r="E209" s="7" t="s">
        <v>214</v>
      </c>
      <c r="F209" s="115">
        <f t="shared" si="8"/>
        <v>1</v>
      </c>
      <c r="G209" s="115">
        <v>1</v>
      </c>
      <c r="H209" s="115"/>
      <c r="I209" s="7"/>
    </row>
    <row r="210" spans="2:9" ht="14.25" customHeight="1" x14ac:dyDescent="0.2">
      <c r="B210" s="188" t="s">
        <v>112</v>
      </c>
      <c r="C210" s="6" t="s">
        <v>6</v>
      </c>
      <c r="D210" s="195" t="s">
        <v>680</v>
      </c>
      <c r="E210" s="7" t="s">
        <v>215</v>
      </c>
      <c r="F210" s="115">
        <f t="shared" si="8"/>
        <v>1</v>
      </c>
      <c r="G210" s="115">
        <v>1</v>
      </c>
      <c r="H210" s="134"/>
      <c r="I210" s="7"/>
    </row>
    <row r="211" spans="2:9" ht="14.25" customHeight="1" x14ac:dyDescent="0.2">
      <c r="B211" s="174" t="s">
        <v>491</v>
      </c>
      <c r="C211" s="173" t="s">
        <v>610</v>
      </c>
      <c r="D211" s="195" t="s">
        <v>680</v>
      </c>
      <c r="E211" s="7" t="s">
        <v>215</v>
      </c>
      <c r="F211" s="115">
        <f t="shared" si="8"/>
        <v>5</v>
      </c>
      <c r="G211" s="115">
        <v>3</v>
      </c>
      <c r="H211" s="141">
        <v>2</v>
      </c>
      <c r="I211" s="7"/>
    </row>
    <row r="212" spans="2:9" ht="14.25" customHeight="1" x14ac:dyDescent="0.2">
      <c r="B212" s="290" t="s">
        <v>580</v>
      </c>
      <c r="C212" s="290"/>
      <c r="D212" s="290"/>
      <c r="E212" s="290"/>
      <c r="F212" s="119">
        <f>SUM(F204:F211)</f>
        <v>14</v>
      </c>
      <c r="G212" s="119">
        <f>SUM(G204:G211)</f>
        <v>10</v>
      </c>
      <c r="H212" s="119">
        <f>SUM(H204:H211)</f>
        <v>4</v>
      </c>
      <c r="I212" s="119">
        <f>SUM(I204:I211)</f>
        <v>1</v>
      </c>
    </row>
    <row r="213" spans="2:9" ht="12.75" customHeight="1" x14ac:dyDescent="0.2">
      <c r="B213" s="201" t="s">
        <v>63</v>
      </c>
      <c r="C213" s="296" t="s">
        <v>22</v>
      </c>
      <c r="D213" s="297"/>
      <c r="E213" s="297"/>
      <c r="F213" s="297"/>
      <c r="G213" s="297"/>
      <c r="H213" s="297"/>
      <c r="I213" s="298"/>
    </row>
    <row r="214" spans="2:9" ht="12.75" customHeight="1" x14ac:dyDescent="0.2">
      <c r="B214" s="201" t="s">
        <v>63</v>
      </c>
      <c r="C214" s="296" t="s">
        <v>359</v>
      </c>
      <c r="D214" s="297"/>
      <c r="E214" s="297"/>
      <c r="F214" s="297"/>
      <c r="G214" s="297"/>
      <c r="H214" s="297"/>
      <c r="I214" s="298"/>
    </row>
    <row r="215" spans="2:9" ht="12.75" customHeight="1" x14ac:dyDescent="0.2">
      <c r="B215" s="295" t="s">
        <v>360</v>
      </c>
      <c r="C215" s="295" t="s">
        <v>361</v>
      </c>
      <c r="D215" s="295" t="s">
        <v>362</v>
      </c>
      <c r="E215" s="295" t="s">
        <v>635</v>
      </c>
      <c r="F215" s="295" t="s">
        <v>364</v>
      </c>
      <c r="G215" s="295" t="s">
        <v>365</v>
      </c>
      <c r="H215" s="295"/>
      <c r="I215" s="295" t="s">
        <v>366</v>
      </c>
    </row>
    <row r="216" spans="2:9" ht="10.5" customHeight="1" x14ac:dyDescent="0.2">
      <c r="B216" s="295"/>
      <c r="C216" s="295"/>
      <c r="D216" s="295"/>
      <c r="E216" s="295"/>
      <c r="F216" s="295"/>
      <c r="G216" s="295"/>
      <c r="H216" s="295"/>
      <c r="I216" s="295"/>
    </row>
    <row r="217" spans="2:9" ht="12" customHeight="1" x14ac:dyDescent="0.2">
      <c r="B217" s="295"/>
      <c r="C217" s="295"/>
      <c r="D217" s="295"/>
      <c r="E217" s="295"/>
      <c r="F217" s="295"/>
      <c r="G217" s="5" t="s">
        <v>367</v>
      </c>
      <c r="H217" s="5" t="s">
        <v>0</v>
      </c>
      <c r="I217" s="295"/>
    </row>
    <row r="218" spans="2:9" x14ac:dyDescent="0.2">
      <c r="B218" s="188" t="s">
        <v>492</v>
      </c>
      <c r="C218" s="173" t="s">
        <v>593</v>
      </c>
      <c r="D218" s="195" t="s">
        <v>681</v>
      </c>
      <c r="E218" s="174" t="s">
        <v>332</v>
      </c>
      <c r="F218" s="7">
        <f>SUM(G218:H218)</f>
        <v>1</v>
      </c>
      <c r="G218" s="7"/>
      <c r="H218" s="7">
        <v>1</v>
      </c>
      <c r="I218" s="7">
        <v>1</v>
      </c>
    </row>
    <row r="219" spans="2:9" x14ac:dyDescent="0.2">
      <c r="B219" s="188" t="s">
        <v>493</v>
      </c>
      <c r="C219" s="6" t="s">
        <v>65</v>
      </c>
      <c r="D219" s="195" t="s">
        <v>682</v>
      </c>
      <c r="E219" s="7" t="s">
        <v>214</v>
      </c>
      <c r="F219" s="7">
        <f>SUM(G219:H219)</f>
        <v>2</v>
      </c>
      <c r="G219" s="7">
        <v>2</v>
      </c>
      <c r="H219" s="7"/>
      <c r="I219" s="7"/>
    </row>
    <row r="220" spans="2:9" x14ac:dyDescent="0.2">
      <c r="B220" s="188" t="s">
        <v>494</v>
      </c>
      <c r="C220" s="130" t="s">
        <v>36</v>
      </c>
      <c r="D220" s="195" t="s">
        <v>683</v>
      </c>
      <c r="E220" s="7" t="s">
        <v>215</v>
      </c>
      <c r="F220" s="7">
        <f>SUM(G220:H220)</f>
        <v>1</v>
      </c>
      <c r="G220" s="7">
        <v>1</v>
      </c>
      <c r="H220" s="7"/>
      <c r="I220" s="7"/>
    </row>
    <row r="221" spans="2:9" x14ac:dyDescent="0.2">
      <c r="B221" s="291" t="s">
        <v>581</v>
      </c>
      <c r="C221" s="291"/>
      <c r="D221" s="291"/>
      <c r="E221" s="291"/>
      <c r="F221" s="119">
        <f>SUM(F218:F220)</f>
        <v>4</v>
      </c>
      <c r="G221" s="119">
        <f>SUM(G218:G220)</f>
        <v>3</v>
      </c>
      <c r="H221" s="119">
        <f>SUM(H218:H220)</f>
        <v>1</v>
      </c>
      <c r="I221" s="119">
        <f>SUM(I218:I220)</f>
        <v>1</v>
      </c>
    </row>
    <row r="222" spans="2:9" ht="12.75" customHeight="1" x14ac:dyDescent="0.2">
      <c r="B222" s="201" t="s">
        <v>63</v>
      </c>
      <c r="C222" s="296" t="s">
        <v>143</v>
      </c>
      <c r="D222" s="297"/>
      <c r="E222" s="297"/>
      <c r="F222" s="297"/>
      <c r="G222" s="297"/>
      <c r="H222" s="297"/>
      <c r="I222" s="298"/>
    </row>
    <row r="223" spans="2:9" ht="12.75" customHeight="1" x14ac:dyDescent="0.2">
      <c r="B223" s="201" t="s">
        <v>69</v>
      </c>
      <c r="C223" s="296" t="s">
        <v>144</v>
      </c>
      <c r="D223" s="297"/>
      <c r="E223" s="297"/>
      <c r="F223" s="297"/>
      <c r="G223" s="297"/>
      <c r="H223" s="297"/>
      <c r="I223" s="298"/>
    </row>
    <row r="224" spans="2:9" x14ac:dyDescent="0.2">
      <c r="B224" s="295" t="s">
        <v>360</v>
      </c>
      <c r="C224" s="295" t="s">
        <v>361</v>
      </c>
      <c r="D224" s="295" t="s">
        <v>362</v>
      </c>
      <c r="E224" s="295" t="s">
        <v>363</v>
      </c>
      <c r="F224" s="295" t="s">
        <v>364</v>
      </c>
      <c r="G224" s="295" t="s">
        <v>365</v>
      </c>
      <c r="H224" s="295"/>
      <c r="I224" s="295" t="s">
        <v>366</v>
      </c>
    </row>
    <row r="225" spans="2:9" x14ac:dyDescent="0.2">
      <c r="B225" s="295"/>
      <c r="C225" s="295"/>
      <c r="D225" s="295"/>
      <c r="E225" s="295"/>
      <c r="F225" s="295"/>
      <c r="G225" s="295"/>
      <c r="H225" s="295"/>
      <c r="I225" s="295"/>
    </row>
    <row r="226" spans="2:9" x14ac:dyDescent="0.2">
      <c r="B226" s="295"/>
      <c r="C226" s="295"/>
      <c r="D226" s="295"/>
      <c r="E226" s="295"/>
      <c r="F226" s="295"/>
      <c r="G226" s="5" t="s">
        <v>367</v>
      </c>
      <c r="H226" s="5" t="s">
        <v>0</v>
      </c>
      <c r="I226" s="295"/>
    </row>
    <row r="227" spans="2:9" ht="18" x14ac:dyDescent="0.25">
      <c r="B227" s="188" t="s">
        <v>383</v>
      </c>
      <c r="C227" s="173" t="s">
        <v>587</v>
      </c>
      <c r="D227" s="195" t="s">
        <v>684</v>
      </c>
      <c r="E227" s="174" t="s">
        <v>213</v>
      </c>
      <c r="F227" s="115">
        <f>SUM(G227:H227)</f>
        <v>1</v>
      </c>
      <c r="G227" s="115"/>
      <c r="H227" s="115">
        <v>1</v>
      </c>
      <c r="I227" s="175"/>
    </row>
    <row r="228" spans="2:9" x14ac:dyDescent="0.2">
      <c r="B228" s="189" t="s">
        <v>495</v>
      </c>
      <c r="C228" s="130" t="s">
        <v>65</v>
      </c>
      <c r="D228" s="195" t="s">
        <v>685</v>
      </c>
      <c r="E228" s="115" t="s">
        <v>214</v>
      </c>
      <c r="F228" s="115">
        <f>SUM(G228:H228)</f>
        <v>6</v>
      </c>
      <c r="G228" s="115">
        <v>6</v>
      </c>
      <c r="H228" s="115"/>
      <c r="I228" s="115"/>
    </row>
    <row r="229" spans="2:9" x14ac:dyDescent="0.2">
      <c r="B229" s="135">
        <v>262</v>
      </c>
      <c r="C229" s="173" t="s">
        <v>610</v>
      </c>
      <c r="D229" s="195" t="s">
        <v>686</v>
      </c>
      <c r="E229" s="7" t="s">
        <v>215</v>
      </c>
      <c r="F229" s="115">
        <f>SUM(G229:H229)</f>
        <v>1</v>
      </c>
      <c r="G229" s="115">
        <v>1</v>
      </c>
      <c r="H229" s="115"/>
      <c r="I229" s="115"/>
    </row>
    <row r="230" spans="2:9" x14ac:dyDescent="0.2">
      <c r="B230" s="291" t="s">
        <v>582</v>
      </c>
      <c r="C230" s="291"/>
      <c r="D230" s="291"/>
      <c r="E230" s="291"/>
      <c r="F230" s="119">
        <f>SUM(F227:F229)</f>
        <v>8</v>
      </c>
      <c r="G230" s="119">
        <f>SUM(G227:G229)</f>
        <v>7</v>
      </c>
      <c r="H230" s="119">
        <f>SUM(H227:H229)</f>
        <v>1</v>
      </c>
      <c r="I230" s="210">
        <f>SUM(I227:I228)</f>
        <v>0</v>
      </c>
    </row>
    <row r="231" spans="2:9" ht="12.75" customHeight="1" x14ac:dyDescent="0.2">
      <c r="B231" s="201" t="s">
        <v>63</v>
      </c>
      <c r="C231" s="296" t="s">
        <v>145</v>
      </c>
      <c r="D231" s="297"/>
      <c r="E231" s="297"/>
      <c r="F231" s="297"/>
      <c r="G231" s="297"/>
      <c r="H231" s="297"/>
      <c r="I231" s="298"/>
    </row>
    <row r="232" spans="2:9" ht="12.75" customHeight="1" x14ac:dyDescent="0.2">
      <c r="B232" s="201" t="s">
        <v>70</v>
      </c>
      <c r="C232" s="296" t="s">
        <v>146</v>
      </c>
      <c r="D232" s="297"/>
      <c r="E232" s="297"/>
      <c r="F232" s="297"/>
      <c r="G232" s="297"/>
      <c r="H232" s="297"/>
      <c r="I232" s="298"/>
    </row>
    <row r="233" spans="2:9" ht="25.5" customHeight="1" x14ac:dyDescent="0.2">
      <c r="B233" s="295" t="s">
        <v>360</v>
      </c>
      <c r="C233" s="295" t="s">
        <v>361</v>
      </c>
      <c r="D233" s="295" t="s">
        <v>362</v>
      </c>
      <c r="E233" s="295" t="s">
        <v>635</v>
      </c>
      <c r="F233" s="295" t="s">
        <v>364</v>
      </c>
      <c r="G233" s="295" t="s">
        <v>365</v>
      </c>
      <c r="H233" s="295"/>
      <c r="I233" s="295" t="s">
        <v>366</v>
      </c>
    </row>
    <row r="234" spans="2:9" x14ac:dyDescent="0.2">
      <c r="B234" s="295"/>
      <c r="C234" s="295"/>
      <c r="D234" s="295"/>
      <c r="E234" s="295"/>
      <c r="F234" s="295"/>
      <c r="G234" s="5" t="s">
        <v>367</v>
      </c>
      <c r="H234" s="5" t="s">
        <v>0</v>
      </c>
      <c r="I234" s="295"/>
    </row>
    <row r="235" spans="2:9" ht="18" x14ac:dyDescent="0.25">
      <c r="B235" s="188" t="s">
        <v>496</v>
      </c>
      <c r="C235" s="173" t="s">
        <v>587</v>
      </c>
      <c r="D235" s="195" t="s">
        <v>687</v>
      </c>
      <c r="E235" s="174" t="s">
        <v>213</v>
      </c>
      <c r="F235" s="115">
        <f>SUM(G235:H235)</f>
        <v>1</v>
      </c>
      <c r="G235" s="115"/>
      <c r="H235" s="115">
        <v>1</v>
      </c>
      <c r="I235" s="175"/>
    </row>
    <row r="236" spans="2:9" x14ac:dyDescent="0.2">
      <c r="B236" s="174" t="s">
        <v>497</v>
      </c>
      <c r="C236" s="6" t="s">
        <v>65</v>
      </c>
      <c r="D236" s="195" t="s">
        <v>688</v>
      </c>
      <c r="E236" s="7" t="s">
        <v>214</v>
      </c>
      <c r="F236" s="115">
        <f>SUM(G236:H236)</f>
        <v>3</v>
      </c>
      <c r="G236" s="115">
        <v>3</v>
      </c>
      <c r="H236" s="115"/>
      <c r="I236" s="115"/>
    </row>
    <row r="237" spans="2:9" x14ac:dyDescent="0.2">
      <c r="B237" s="291" t="s">
        <v>582</v>
      </c>
      <c r="C237" s="291"/>
      <c r="D237" s="291"/>
      <c r="E237" s="291"/>
      <c r="F237" s="119">
        <f>SUM(F235:F236)</f>
        <v>4</v>
      </c>
      <c r="G237" s="119">
        <f>SUM(G235:G236)</f>
        <v>3</v>
      </c>
      <c r="H237" s="119">
        <f>SUM(H235:H236)</f>
        <v>1</v>
      </c>
      <c r="I237" s="210">
        <f>SUM(I235:I236)</f>
        <v>0</v>
      </c>
    </row>
    <row r="238" spans="2:9" ht="6.75" customHeight="1" x14ac:dyDescent="0.2">
      <c r="B238" s="116"/>
      <c r="C238" s="6"/>
      <c r="D238" s="7"/>
      <c r="E238" s="7"/>
      <c r="F238" s="119"/>
      <c r="G238" s="131"/>
      <c r="H238" s="131"/>
      <c r="I238" s="119"/>
    </row>
    <row r="239" spans="2:9" ht="12.75" customHeight="1" x14ac:dyDescent="0.2">
      <c r="B239" s="201" t="s">
        <v>63</v>
      </c>
      <c r="C239" s="296" t="s">
        <v>147</v>
      </c>
      <c r="D239" s="297"/>
      <c r="E239" s="297"/>
      <c r="F239" s="297"/>
      <c r="G239" s="297"/>
      <c r="H239" s="297"/>
      <c r="I239" s="298"/>
    </row>
    <row r="240" spans="2:9" ht="12.75" customHeight="1" x14ac:dyDescent="0.2">
      <c r="B240" s="201" t="s">
        <v>71</v>
      </c>
      <c r="C240" s="296" t="s">
        <v>148</v>
      </c>
      <c r="D240" s="297"/>
      <c r="E240" s="297"/>
      <c r="F240" s="297"/>
      <c r="G240" s="297"/>
      <c r="H240" s="297"/>
      <c r="I240" s="298"/>
    </row>
    <row r="241" spans="2:9" ht="10.5" customHeight="1" x14ac:dyDescent="0.2">
      <c r="B241" s="295" t="s">
        <v>360</v>
      </c>
      <c r="C241" s="309" t="s">
        <v>361</v>
      </c>
      <c r="D241" s="309" t="s">
        <v>362</v>
      </c>
      <c r="E241" s="295" t="s">
        <v>635</v>
      </c>
      <c r="F241" s="309" t="s">
        <v>364</v>
      </c>
      <c r="G241" s="295" t="s">
        <v>365</v>
      </c>
      <c r="H241" s="295"/>
      <c r="I241" s="309" t="s">
        <v>366</v>
      </c>
    </row>
    <row r="242" spans="2:9" ht="15.75" customHeight="1" x14ac:dyDescent="0.2">
      <c r="B242" s="295"/>
      <c r="C242" s="309"/>
      <c r="D242" s="309"/>
      <c r="E242" s="295"/>
      <c r="F242" s="309"/>
      <c r="G242" s="295"/>
      <c r="H242" s="295"/>
      <c r="I242" s="309"/>
    </row>
    <row r="243" spans="2:9" ht="15" customHeight="1" x14ac:dyDescent="0.2">
      <c r="B243" s="295"/>
      <c r="C243" s="309"/>
      <c r="D243" s="309"/>
      <c r="E243" s="295"/>
      <c r="F243" s="309"/>
      <c r="G243" s="136" t="s">
        <v>367</v>
      </c>
      <c r="H243" s="136" t="s">
        <v>0</v>
      </c>
      <c r="I243" s="309"/>
    </row>
    <row r="244" spans="2:9" ht="18" x14ac:dyDescent="0.25">
      <c r="B244" s="7">
        <v>267</v>
      </c>
      <c r="C244" s="173" t="s">
        <v>587</v>
      </c>
      <c r="D244" s="195" t="s">
        <v>689</v>
      </c>
      <c r="E244" s="174" t="s">
        <v>213</v>
      </c>
      <c r="F244" s="7">
        <f>SUM(G244:H244)</f>
        <v>1</v>
      </c>
      <c r="G244" s="7"/>
      <c r="H244" s="7">
        <v>1</v>
      </c>
      <c r="I244" s="175"/>
    </row>
    <row r="245" spans="2:9" ht="18" customHeight="1" x14ac:dyDescent="0.2">
      <c r="B245" s="189" t="s">
        <v>498</v>
      </c>
      <c r="C245" s="130" t="s">
        <v>65</v>
      </c>
      <c r="D245" s="195" t="s">
        <v>690</v>
      </c>
      <c r="E245" s="115" t="s">
        <v>214</v>
      </c>
      <c r="F245" s="115">
        <f>SUM(G245:H245)</f>
        <v>14</v>
      </c>
      <c r="G245" s="115">
        <v>11</v>
      </c>
      <c r="H245" s="141">
        <v>3</v>
      </c>
      <c r="I245" s="115"/>
    </row>
    <row r="246" spans="2:9" x14ac:dyDescent="0.2">
      <c r="B246" s="291" t="s">
        <v>582</v>
      </c>
      <c r="C246" s="291"/>
      <c r="D246" s="291"/>
      <c r="E246" s="291"/>
      <c r="F246" s="119">
        <f>SUM(F244:F245)</f>
        <v>15</v>
      </c>
      <c r="G246" s="119">
        <f>SUM(G244:G245)</f>
        <v>11</v>
      </c>
      <c r="H246" s="119">
        <f>SUM(H244:H245)</f>
        <v>4</v>
      </c>
      <c r="I246" s="210">
        <f>SUM(I244:I245)</f>
        <v>0</v>
      </c>
    </row>
    <row r="247" spans="2:9" ht="12.75" customHeight="1" x14ac:dyDescent="0.2">
      <c r="B247" s="204" t="s">
        <v>63</v>
      </c>
      <c r="C247" s="296" t="s">
        <v>145</v>
      </c>
      <c r="D247" s="297"/>
      <c r="E247" s="297"/>
      <c r="F247" s="297"/>
      <c r="G247" s="297"/>
      <c r="H247" s="297"/>
      <c r="I247" s="298"/>
    </row>
    <row r="248" spans="2:9" ht="12.75" customHeight="1" x14ac:dyDescent="0.2">
      <c r="B248" s="204" t="s">
        <v>72</v>
      </c>
      <c r="C248" s="296" t="s">
        <v>149</v>
      </c>
      <c r="D248" s="297"/>
      <c r="E248" s="297"/>
      <c r="F248" s="297"/>
      <c r="G248" s="297"/>
      <c r="H248" s="297"/>
      <c r="I248" s="298"/>
    </row>
    <row r="249" spans="2:9" ht="13.5" customHeight="1" x14ac:dyDescent="0.2">
      <c r="B249" s="295" t="s">
        <v>360</v>
      </c>
      <c r="C249" s="295" t="s">
        <v>361</v>
      </c>
      <c r="D249" s="295" t="s">
        <v>362</v>
      </c>
      <c r="E249" s="295" t="s">
        <v>635</v>
      </c>
      <c r="F249" s="295" t="s">
        <v>364</v>
      </c>
      <c r="G249" s="295" t="s">
        <v>365</v>
      </c>
      <c r="H249" s="295"/>
      <c r="I249" s="295" t="s">
        <v>366</v>
      </c>
    </row>
    <row r="250" spans="2:9" ht="12.75" customHeight="1" x14ac:dyDescent="0.2">
      <c r="B250" s="295"/>
      <c r="C250" s="295"/>
      <c r="D250" s="295"/>
      <c r="E250" s="295"/>
      <c r="F250" s="295"/>
      <c r="G250" s="295"/>
      <c r="H250" s="295"/>
      <c r="I250" s="295"/>
    </row>
    <row r="251" spans="2:9" ht="13.5" customHeight="1" x14ac:dyDescent="0.2">
      <c r="B251" s="295"/>
      <c r="C251" s="295"/>
      <c r="D251" s="295"/>
      <c r="E251" s="295"/>
      <c r="F251" s="295"/>
      <c r="G251" s="5" t="s">
        <v>367</v>
      </c>
      <c r="H251" s="5" t="s">
        <v>0</v>
      </c>
      <c r="I251" s="295"/>
    </row>
    <row r="252" spans="2:9" ht="18" x14ac:dyDescent="0.25">
      <c r="B252" s="7">
        <v>282</v>
      </c>
      <c r="C252" s="173" t="s">
        <v>587</v>
      </c>
      <c r="D252" s="195" t="s">
        <v>691</v>
      </c>
      <c r="E252" s="174" t="s">
        <v>213</v>
      </c>
      <c r="F252" s="115">
        <f>SUM(G252:H252)</f>
        <v>1</v>
      </c>
      <c r="G252" s="115"/>
      <c r="H252" s="115">
        <v>1</v>
      </c>
      <c r="I252" s="175"/>
    </row>
    <row r="253" spans="2:9" s="137" customFormat="1" x14ac:dyDescent="0.2">
      <c r="B253" s="174" t="s">
        <v>499</v>
      </c>
      <c r="C253" s="6" t="s">
        <v>65</v>
      </c>
      <c r="D253" s="195" t="s">
        <v>692</v>
      </c>
      <c r="E253" s="7" t="s">
        <v>214</v>
      </c>
      <c r="F253" s="115">
        <f>SUM(G253:H253)</f>
        <v>4</v>
      </c>
      <c r="G253" s="115">
        <v>2</v>
      </c>
      <c r="H253" s="141">
        <v>2</v>
      </c>
      <c r="I253" s="115"/>
    </row>
    <row r="254" spans="2:9" x14ac:dyDescent="0.2">
      <c r="B254" s="291" t="s">
        <v>582</v>
      </c>
      <c r="C254" s="291"/>
      <c r="D254" s="291"/>
      <c r="E254" s="291"/>
      <c r="F254" s="119">
        <f>SUM(F252:F253)</f>
        <v>5</v>
      </c>
      <c r="G254" s="119">
        <f>SUM(G252:G253)</f>
        <v>2</v>
      </c>
      <c r="H254" s="119">
        <f>SUM(H252:H253)</f>
        <v>3</v>
      </c>
      <c r="I254" s="210">
        <f>SUM(I252:I253)</f>
        <v>0</v>
      </c>
    </row>
    <row r="255" spans="2:9" ht="12.75" customHeight="1" x14ac:dyDescent="0.2">
      <c r="B255" s="204" t="s">
        <v>63</v>
      </c>
      <c r="C255" s="296" t="s">
        <v>150</v>
      </c>
      <c r="D255" s="297"/>
      <c r="E255" s="297"/>
      <c r="F255" s="297"/>
      <c r="G255" s="297"/>
      <c r="H255" s="297"/>
      <c r="I255" s="298"/>
    </row>
    <row r="256" spans="2:9" ht="12.75" customHeight="1" x14ac:dyDescent="0.2">
      <c r="B256" s="204" t="s">
        <v>73</v>
      </c>
      <c r="C256" s="296" t="s">
        <v>151</v>
      </c>
      <c r="D256" s="297"/>
      <c r="E256" s="297"/>
      <c r="F256" s="297"/>
      <c r="G256" s="297"/>
      <c r="H256" s="297"/>
      <c r="I256" s="298"/>
    </row>
    <row r="257" spans="2:9" ht="12.75" customHeight="1" x14ac:dyDescent="0.2">
      <c r="B257" s="295" t="s">
        <v>360</v>
      </c>
      <c r="C257" s="295" t="s">
        <v>361</v>
      </c>
      <c r="D257" s="295" t="s">
        <v>362</v>
      </c>
      <c r="E257" s="295" t="s">
        <v>635</v>
      </c>
      <c r="F257" s="295" t="s">
        <v>364</v>
      </c>
      <c r="G257" s="295" t="s">
        <v>365</v>
      </c>
      <c r="H257" s="295"/>
      <c r="I257" s="295" t="s">
        <v>366</v>
      </c>
    </row>
    <row r="258" spans="2:9" x14ac:dyDescent="0.2">
      <c r="B258" s="295"/>
      <c r="C258" s="295"/>
      <c r="D258" s="295"/>
      <c r="E258" s="295"/>
      <c r="F258" s="295"/>
      <c r="G258" s="295"/>
      <c r="H258" s="295"/>
      <c r="I258" s="295"/>
    </row>
    <row r="259" spans="2:9" x14ac:dyDescent="0.2">
      <c r="B259" s="295"/>
      <c r="C259" s="295"/>
      <c r="D259" s="295"/>
      <c r="E259" s="295"/>
      <c r="F259" s="295"/>
      <c r="G259" s="5" t="s">
        <v>367</v>
      </c>
      <c r="H259" s="5" t="s">
        <v>0</v>
      </c>
      <c r="I259" s="295"/>
    </row>
    <row r="260" spans="2:9" ht="18" x14ac:dyDescent="0.25">
      <c r="B260" s="7">
        <v>287</v>
      </c>
      <c r="C260" s="173" t="s">
        <v>587</v>
      </c>
      <c r="D260" s="195" t="s">
        <v>693</v>
      </c>
      <c r="E260" s="174" t="s">
        <v>213</v>
      </c>
      <c r="F260" s="115">
        <f>SUM(G260:H260)</f>
        <v>1</v>
      </c>
      <c r="G260" s="115"/>
      <c r="H260" s="115">
        <v>1</v>
      </c>
      <c r="I260" s="175"/>
    </row>
    <row r="261" spans="2:9" x14ac:dyDescent="0.2">
      <c r="B261" s="174" t="s">
        <v>500</v>
      </c>
      <c r="C261" s="6" t="s">
        <v>65</v>
      </c>
      <c r="D261" s="195" t="s">
        <v>694</v>
      </c>
      <c r="E261" s="7" t="s">
        <v>214</v>
      </c>
      <c r="F261" s="115">
        <f>SUM(G261:H261)</f>
        <v>3</v>
      </c>
      <c r="G261" s="115">
        <v>3</v>
      </c>
      <c r="H261" s="115"/>
      <c r="I261" s="115"/>
    </row>
    <row r="262" spans="2:9" x14ac:dyDescent="0.2">
      <c r="B262" s="291" t="s">
        <v>582</v>
      </c>
      <c r="C262" s="291"/>
      <c r="D262" s="291"/>
      <c r="E262" s="291"/>
      <c r="F262" s="119">
        <f>SUM(F260:F261)</f>
        <v>4</v>
      </c>
      <c r="G262" s="119">
        <f>SUM(G260:G261)</f>
        <v>3</v>
      </c>
      <c r="H262" s="119">
        <f>SUM(H260:H261)</f>
        <v>1</v>
      </c>
      <c r="I262" s="210">
        <f>SUM(I260:I261)</f>
        <v>0</v>
      </c>
    </row>
    <row r="263" spans="2:9" ht="12.75" customHeight="1" x14ac:dyDescent="0.2">
      <c r="B263" s="204" t="s">
        <v>63</v>
      </c>
      <c r="C263" s="296" t="s">
        <v>150</v>
      </c>
      <c r="D263" s="297"/>
      <c r="E263" s="297"/>
      <c r="F263" s="297"/>
      <c r="G263" s="297"/>
      <c r="H263" s="297"/>
      <c r="I263" s="298"/>
    </row>
    <row r="264" spans="2:9" ht="12.75" customHeight="1" x14ac:dyDescent="0.2">
      <c r="B264" s="204" t="s">
        <v>74</v>
      </c>
      <c r="C264" s="296" t="s">
        <v>152</v>
      </c>
      <c r="D264" s="297"/>
      <c r="E264" s="297"/>
      <c r="F264" s="297"/>
      <c r="G264" s="297"/>
      <c r="H264" s="297"/>
      <c r="I264" s="298"/>
    </row>
    <row r="265" spans="2:9" ht="22.5" customHeight="1" x14ac:dyDescent="0.2">
      <c r="B265" s="295" t="s">
        <v>360</v>
      </c>
      <c r="C265" s="295" t="s">
        <v>361</v>
      </c>
      <c r="D265" s="295" t="s">
        <v>362</v>
      </c>
      <c r="E265" s="295" t="s">
        <v>635</v>
      </c>
      <c r="F265" s="295" t="s">
        <v>364</v>
      </c>
      <c r="G265" s="295" t="s">
        <v>365</v>
      </c>
      <c r="H265" s="295"/>
      <c r="I265" s="295" t="s">
        <v>366</v>
      </c>
    </row>
    <row r="266" spans="2:9" ht="13.5" customHeight="1" x14ac:dyDescent="0.2">
      <c r="B266" s="295"/>
      <c r="C266" s="295"/>
      <c r="D266" s="295"/>
      <c r="E266" s="295"/>
      <c r="F266" s="295"/>
      <c r="G266" s="5" t="s">
        <v>367</v>
      </c>
      <c r="H266" s="5" t="s">
        <v>0</v>
      </c>
      <c r="I266" s="295"/>
    </row>
    <row r="267" spans="2:9" ht="18" x14ac:dyDescent="0.25">
      <c r="B267" s="7">
        <v>291</v>
      </c>
      <c r="C267" s="173" t="s">
        <v>587</v>
      </c>
      <c r="D267" s="195" t="s">
        <v>695</v>
      </c>
      <c r="E267" s="174" t="s">
        <v>213</v>
      </c>
      <c r="F267" s="115">
        <f>SUM(G267:H267)</f>
        <v>1</v>
      </c>
      <c r="G267" s="115"/>
      <c r="H267" s="115">
        <v>1</v>
      </c>
      <c r="I267" s="175"/>
    </row>
    <row r="268" spans="2:9" x14ac:dyDescent="0.2">
      <c r="B268" s="174" t="s">
        <v>501</v>
      </c>
      <c r="C268" s="6" t="s">
        <v>65</v>
      </c>
      <c r="D268" s="195" t="s">
        <v>696</v>
      </c>
      <c r="E268" s="7" t="s">
        <v>214</v>
      </c>
      <c r="F268" s="115">
        <f>SUM(G268:H268)</f>
        <v>3</v>
      </c>
      <c r="G268" s="115">
        <v>3</v>
      </c>
      <c r="H268" s="115"/>
      <c r="I268" s="115"/>
    </row>
    <row r="269" spans="2:9" x14ac:dyDescent="0.2">
      <c r="B269" s="174" t="s">
        <v>502</v>
      </c>
      <c r="C269" s="6" t="s">
        <v>49</v>
      </c>
      <c r="D269" s="195" t="s">
        <v>696</v>
      </c>
      <c r="E269" s="7" t="s">
        <v>214</v>
      </c>
      <c r="F269" s="115">
        <f>SUM(G269:H269)</f>
        <v>2</v>
      </c>
      <c r="G269" s="115">
        <v>2</v>
      </c>
      <c r="H269" s="115"/>
      <c r="I269" s="115"/>
    </row>
    <row r="270" spans="2:9" x14ac:dyDescent="0.2">
      <c r="B270" s="7">
        <v>297</v>
      </c>
      <c r="C270" s="6" t="s">
        <v>34</v>
      </c>
      <c r="D270" s="195" t="s">
        <v>697</v>
      </c>
      <c r="E270" s="7" t="s">
        <v>215</v>
      </c>
      <c r="F270" s="115">
        <f>SUM(G270:H270)</f>
        <v>1</v>
      </c>
      <c r="G270" s="115">
        <v>1</v>
      </c>
      <c r="H270" s="115"/>
      <c r="I270" s="115"/>
    </row>
    <row r="271" spans="2:9" x14ac:dyDescent="0.2">
      <c r="B271" s="291" t="s">
        <v>582</v>
      </c>
      <c r="C271" s="291"/>
      <c r="D271" s="291"/>
      <c r="E271" s="291"/>
      <c r="F271" s="119">
        <f>SUM(F267:F270)</f>
        <v>7</v>
      </c>
      <c r="G271" s="119">
        <f>SUM(G267:G270)</f>
        <v>6</v>
      </c>
      <c r="H271" s="119">
        <f>SUM(H267:H270)</f>
        <v>1</v>
      </c>
      <c r="I271" s="210">
        <f>SUM(I267:I270)</f>
        <v>0</v>
      </c>
    </row>
    <row r="272" spans="2:9" ht="12.75" customHeight="1" x14ac:dyDescent="0.2">
      <c r="B272" s="204" t="s">
        <v>63</v>
      </c>
      <c r="C272" s="296" t="s">
        <v>153</v>
      </c>
      <c r="D272" s="297"/>
      <c r="E272" s="297"/>
      <c r="F272" s="297"/>
      <c r="G272" s="297"/>
      <c r="H272" s="297"/>
      <c r="I272" s="298"/>
    </row>
    <row r="273" spans="2:9" ht="12.75" customHeight="1" x14ac:dyDescent="0.2">
      <c r="B273" s="204" t="s">
        <v>75</v>
      </c>
      <c r="C273" s="296" t="s">
        <v>154</v>
      </c>
      <c r="D273" s="297"/>
      <c r="E273" s="297"/>
      <c r="F273" s="297"/>
      <c r="G273" s="297"/>
      <c r="H273" s="297"/>
      <c r="I273" s="298"/>
    </row>
    <row r="274" spans="2:9" ht="22.5" customHeight="1" x14ac:dyDescent="0.2">
      <c r="B274" s="295" t="s">
        <v>360</v>
      </c>
      <c r="C274" s="295" t="s">
        <v>361</v>
      </c>
      <c r="D274" s="295" t="s">
        <v>362</v>
      </c>
      <c r="E274" s="295" t="s">
        <v>635</v>
      </c>
      <c r="F274" s="295" t="s">
        <v>364</v>
      </c>
      <c r="G274" s="295" t="s">
        <v>365</v>
      </c>
      <c r="H274" s="295"/>
      <c r="I274" s="295" t="s">
        <v>366</v>
      </c>
    </row>
    <row r="275" spans="2:9" ht="15" customHeight="1" x14ac:dyDescent="0.2">
      <c r="B275" s="295"/>
      <c r="C275" s="295"/>
      <c r="D275" s="295"/>
      <c r="E275" s="295"/>
      <c r="F275" s="295"/>
      <c r="G275" s="5" t="s">
        <v>367</v>
      </c>
      <c r="H275" s="5" t="s">
        <v>0</v>
      </c>
      <c r="I275" s="295"/>
    </row>
    <row r="276" spans="2:9" ht="16.5" customHeight="1" x14ac:dyDescent="0.2">
      <c r="B276" s="7">
        <v>298</v>
      </c>
      <c r="C276" s="173" t="s">
        <v>587</v>
      </c>
      <c r="D276" s="195" t="s">
        <v>698</v>
      </c>
      <c r="E276" s="174" t="s">
        <v>213</v>
      </c>
      <c r="F276" s="115">
        <f>SUM(G276:H276)</f>
        <v>1</v>
      </c>
      <c r="G276" s="115"/>
      <c r="H276" s="115">
        <v>1</v>
      </c>
      <c r="I276" s="7"/>
    </row>
    <row r="277" spans="2:9" ht="17.25" customHeight="1" x14ac:dyDescent="0.2">
      <c r="B277" s="189" t="s">
        <v>503</v>
      </c>
      <c r="C277" s="130" t="s">
        <v>78</v>
      </c>
      <c r="D277" s="195" t="s">
        <v>699</v>
      </c>
      <c r="E277" s="115" t="s">
        <v>214</v>
      </c>
      <c r="F277" s="115">
        <f>SUM(G277:H277)</f>
        <v>43</v>
      </c>
      <c r="G277" s="121">
        <v>40</v>
      </c>
      <c r="H277" s="141">
        <v>3</v>
      </c>
      <c r="I277" s="115"/>
    </row>
    <row r="278" spans="2:9" x14ac:dyDescent="0.2">
      <c r="B278" s="174">
        <v>342</v>
      </c>
      <c r="C278" s="173" t="s">
        <v>609</v>
      </c>
      <c r="D278" s="195" t="s">
        <v>700</v>
      </c>
      <c r="E278" s="174" t="s">
        <v>215</v>
      </c>
      <c r="F278" s="115">
        <f>SUM(G278:H278)</f>
        <v>1</v>
      </c>
      <c r="G278" s="115">
        <v>1</v>
      </c>
      <c r="H278" s="115"/>
      <c r="I278" s="115"/>
    </row>
    <row r="279" spans="2:9" x14ac:dyDescent="0.2">
      <c r="B279" s="291" t="s">
        <v>582</v>
      </c>
      <c r="C279" s="291"/>
      <c r="D279" s="291"/>
      <c r="E279" s="291"/>
      <c r="F279" s="119">
        <f>SUM(F276:F278)</f>
        <v>45</v>
      </c>
      <c r="G279" s="119">
        <f>SUM(G276:G278)</f>
        <v>41</v>
      </c>
      <c r="H279" s="119">
        <f>SUM(H276:H278)</f>
        <v>4</v>
      </c>
      <c r="I279" s="119">
        <f>SUM(I276:I278)</f>
        <v>0</v>
      </c>
    </row>
    <row r="280" spans="2:9" ht="18.75" customHeight="1" x14ac:dyDescent="0.2">
      <c r="B280" s="290" t="s">
        <v>580</v>
      </c>
      <c r="C280" s="290"/>
      <c r="D280" s="290"/>
      <c r="E280" s="290"/>
      <c r="F280" s="207">
        <f>F279+F271+F262+F254+F246+F237+F230+F221</f>
        <v>92</v>
      </c>
      <c r="G280" s="207">
        <f>G279+G271+G262+G254+G246+G237+G230+G221</f>
        <v>76</v>
      </c>
      <c r="H280" s="207">
        <f>H279+H271+H262+H254+H246+H237+H230+H221</f>
        <v>16</v>
      </c>
      <c r="I280" s="207">
        <f>I279+I271+I262+I254+I246+I237+I230+I221</f>
        <v>1</v>
      </c>
    </row>
    <row r="281" spans="2:9" ht="12.75" customHeight="1" x14ac:dyDescent="0.2">
      <c r="B281" s="201" t="s">
        <v>67</v>
      </c>
      <c r="C281" s="296" t="s">
        <v>155</v>
      </c>
      <c r="D281" s="297"/>
      <c r="E281" s="297"/>
      <c r="F281" s="297"/>
      <c r="G281" s="297"/>
      <c r="H281" s="297"/>
      <c r="I281" s="298"/>
    </row>
    <row r="282" spans="2:9" ht="12.75" customHeight="1" x14ac:dyDescent="0.2">
      <c r="B282" s="201" t="s">
        <v>67</v>
      </c>
      <c r="C282" s="296" t="s">
        <v>359</v>
      </c>
      <c r="D282" s="297"/>
      <c r="E282" s="297"/>
      <c r="F282" s="297"/>
      <c r="G282" s="297"/>
      <c r="H282" s="297"/>
      <c r="I282" s="298"/>
    </row>
    <row r="283" spans="2:9" ht="24" customHeight="1" x14ac:dyDescent="0.2">
      <c r="B283" s="295" t="s">
        <v>360</v>
      </c>
      <c r="C283" s="295" t="s">
        <v>361</v>
      </c>
      <c r="D283" s="295" t="s">
        <v>362</v>
      </c>
      <c r="E283" s="295" t="s">
        <v>635</v>
      </c>
      <c r="F283" s="295" t="s">
        <v>364</v>
      </c>
      <c r="G283" s="295" t="s">
        <v>365</v>
      </c>
      <c r="H283" s="295"/>
      <c r="I283" s="295" t="s">
        <v>366</v>
      </c>
    </row>
    <row r="284" spans="2:9" x14ac:dyDescent="0.2">
      <c r="B284" s="295"/>
      <c r="C284" s="295"/>
      <c r="D284" s="295"/>
      <c r="E284" s="295"/>
      <c r="F284" s="295"/>
      <c r="G284" s="5" t="s">
        <v>367</v>
      </c>
      <c r="H284" s="5" t="s">
        <v>0</v>
      </c>
      <c r="I284" s="295"/>
    </row>
    <row r="285" spans="2:9" x14ac:dyDescent="0.2">
      <c r="B285" s="7">
        <v>343</v>
      </c>
      <c r="C285" s="173" t="s">
        <v>593</v>
      </c>
      <c r="D285" s="195" t="s">
        <v>701</v>
      </c>
      <c r="E285" s="174" t="s">
        <v>332</v>
      </c>
      <c r="F285" s="115">
        <f>SUM(G285:H285)</f>
        <v>1</v>
      </c>
      <c r="G285" s="115"/>
      <c r="H285" s="115">
        <v>1</v>
      </c>
      <c r="I285" s="7">
        <v>1</v>
      </c>
    </row>
    <row r="286" spans="2:9" x14ac:dyDescent="0.2">
      <c r="B286" s="7">
        <v>344</v>
      </c>
      <c r="C286" s="6" t="s">
        <v>80</v>
      </c>
      <c r="D286" s="195" t="s">
        <v>702</v>
      </c>
      <c r="E286" s="7" t="s">
        <v>214</v>
      </c>
      <c r="F286" s="115">
        <f>SUM(G286:H286)</f>
        <v>1</v>
      </c>
      <c r="G286" s="115">
        <v>1</v>
      </c>
      <c r="H286" s="115"/>
      <c r="I286" s="115"/>
    </row>
    <row r="287" spans="2:9" x14ac:dyDescent="0.2">
      <c r="B287" s="7">
        <v>345</v>
      </c>
      <c r="C287" s="6" t="s">
        <v>65</v>
      </c>
      <c r="D287" s="195" t="s">
        <v>702</v>
      </c>
      <c r="E287" s="7" t="s">
        <v>214</v>
      </c>
      <c r="F287" s="115">
        <f>SUM(G287:H287)</f>
        <v>1</v>
      </c>
      <c r="G287" s="115">
        <v>1</v>
      </c>
      <c r="H287" s="115"/>
      <c r="I287" s="115"/>
    </row>
    <row r="288" spans="2:9" x14ac:dyDescent="0.2">
      <c r="B288" s="7">
        <v>346</v>
      </c>
      <c r="C288" s="123" t="s">
        <v>27</v>
      </c>
      <c r="D288" s="195" t="s">
        <v>703</v>
      </c>
      <c r="E288" s="7" t="s">
        <v>215</v>
      </c>
      <c r="F288" s="115">
        <f>SUM(G288:H288)</f>
        <v>1</v>
      </c>
      <c r="G288" s="115">
        <v>1</v>
      </c>
      <c r="H288" s="115"/>
      <c r="I288" s="119"/>
    </row>
    <row r="289" spans="2:9" x14ac:dyDescent="0.2">
      <c r="B289" s="292" t="s">
        <v>581</v>
      </c>
      <c r="C289" s="293"/>
      <c r="D289" s="293"/>
      <c r="E289" s="294"/>
      <c r="F289" s="119">
        <f>SUM(F285:F288)</f>
        <v>4</v>
      </c>
      <c r="G289" s="119">
        <f>SUM(G285:G288)</f>
        <v>3</v>
      </c>
      <c r="H289" s="119">
        <f>SUM(H285:H288)</f>
        <v>1</v>
      </c>
      <c r="I289" s="119">
        <f>SUM(I285:I286)</f>
        <v>1</v>
      </c>
    </row>
    <row r="290" spans="2:9" ht="12.75" customHeight="1" x14ac:dyDescent="0.2">
      <c r="B290" s="204" t="s">
        <v>67</v>
      </c>
      <c r="C290" s="296" t="s">
        <v>156</v>
      </c>
      <c r="D290" s="297"/>
      <c r="E290" s="297"/>
      <c r="F290" s="297"/>
      <c r="G290" s="297"/>
      <c r="H290" s="297"/>
      <c r="I290" s="298"/>
    </row>
    <row r="291" spans="2:9" ht="12.75" customHeight="1" x14ac:dyDescent="0.2">
      <c r="B291" s="204" t="s">
        <v>79</v>
      </c>
      <c r="C291" s="296" t="s">
        <v>157</v>
      </c>
      <c r="D291" s="297"/>
      <c r="E291" s="297"/>
      <c r="F291" s="297"/>
      <c r="G291" s="297"/>
      <c r="H291" s="297"/>
      <c r="I291" s="298"/>
    </row>
    <row r="292" spans="2:9" ht="24.75" customHeight="1" x14ac:dyDescent="0.2">
      <c r="B292" s="295" t="s">
        <v>360</v>
      </c>
      <c r="C292" s="295" t="s">
        <v>361</v>
      </c>
      <c r="D292" s="295" t="s">
        <v>362</v>
      </c>
      <c r="E292" s="295" t="s">
        <v>635</v>
      </c>
      <c r="F292" s="295" t="s">
        <v>364</v>
      </c>
      <c r="G292" s="295" t="s">
        <v>365</v>
      </c>
      <c r="H292" s="295"/>
      <c r="I292" s="295" t="s">
        <v>366</v>
      </c>
    </row>
    <row r="293" spans="2:9" x14ac:dyDescent="0.2">
      <c r="B293" s="295"/>
      <c r="C293" s="295"/>
      <c r="D293" s="295"/>
      <c r="E293" s="295"/>
      <c r="F293" s="295"/>
      <c r="G293" s="5" t="s">
        <v>367</v>
      </c>
      <c r="H293" s="5" t="s">
        <v>0</v>
      </c>
      <c r="I293" s="295"/>
    </row>
    <row r="294" spans="2:9" x14ac:dyDescent="0.2">
      <c r="B294" s="7">
        <v>347</v>
      </c>
      <c r="C294" s="173" t="s">
        <v>587</v>
      </c>
      <c r="D294" s="195" t="s">
        <v>704</v>
      </c>
      <c r="E294" s="174" t="s">
        <v>213</v>
      </c>
      <c r="F294" s="115">
        <f>SUM(G294:H294)</f>
        <v>1</v>
      </c>
      <c r="G294" s="115"/>
      <c r="H294" s="115">
        <v>1</v>
      </c>
      <c r="I294" s="7"/>
    </row>
    <row r="295" spans="2:9" x14ac:dyDescent="0.2">
      <c r="B295" s="174" t="s">
        <v>504</v>
      </c>
      <c r="C295" s="6" t="s">
        <v>80</v>
      </c>
      <c r="D295" s="195" t="s">
        <v>705</v>
      </c>
      <c r="E295" s="7" t="s">
        <v>214</v>
      </c>
      <c r="F295" s="115">
        <f>SUM(G295:H295)</f>
        <v>4</v>
      </c>
      <c r="G295" s="115">
        <v>4</v>
      </c>
      <c r="H295" s="115"/>
      <c r="I295" s="115"/>
    </row>
    <row r="296" spans="2:9" x14ac:dyDescent="0.2">
      <c r="B296" s="189" t="s">
        <v>505</v>
      </c>
      <c r="C296" s="130" t="s">
        <v>65</v>
      </c>
      <c r="D296" s="195" t="s">
        <v>705</v>
      </c>
      <c r="E296" s="115" t="s">
        <v>214</v>
      </c>
      <c r="F296" s="115">
        <f>SUM(G296:H296)</f>
        <v>7</v>
      </c>
      <c r="G296" s="115">
        <v>6</v>
      </c>
      <c r="H296" s="141">
        <v>1</v>
      </c>
      <c r="I296" s="115"/>
    </row>
    <row r="297" spans="2:9" x14ac:dyDescent="0.2">
      <c r="B297" s="291" t="s">
        <v>582</v>
      </c>
      <c r="C297" s="291"/>
      <c r="D297" s="291"/>
      <c r="E297" s="291"/>
      <c r="F297" s="119">
        <f>SUM(F294:F296)</f>
        <v>12</v>
      </c>
      <c r="G297" s="119">
        <f>SUM(G294:G296)</f>
        <v>10</v>
      </c>
      <c r="H297" s="119">
        <f>SUM(H294:H296)</f>
        <v>2</v>
      </c>
      <c r="I297" s="119">
        <f>SUM(I294:I296)</f>
        <v>0</v>
      </c>
    </row>
    <row r="298" spans="2:9" ht="12.75" customHeight="1" x14ac:dyDescent="0.2">
      <c r="B298" s="204" t="s">
        <v>67</v>
      </c>
      <c r="C298" s="296" t="s">
        <v>158</v>
      </c>
      <c r="D298" s="297"/>
      <c r="E298" s="297"/>
      <c r="F298" s="297"/>
      <c r="G298" s="297"/>
      <c r="H298" s="297"/>
      <c r="I298" s="298"/>
    </row>
    <row r="299" spans="2:9" ht="12.75" customHeight="1" x14ac:dyDescent="0.2">
      <c r="B299" s="204" t="s">
        <v>81</v>
      </c>
      <c r="C299" s="296" t="s">
        <v>159</v>
      </c>
      <c r="D299" s="297"/>
      <c r="E299" s="297"/>
      <c r="F299" s="297"/>
      <c r="G299" s="297"/>
      <c r="H299" s="297"/>
      <c r="I299" s="298"/>
    </row>
    <row r="300" spans="2:9" ht="24" customHeight="1" x14ac:dyDescent="0.2">
      <c r="B300" s="295" t="s">
        <v>360</v>
      </c>
      <c r="C300" s="295" t="s">
        <v>361</v>
      </c>
      <c r="D300" s="295" t="s">
        <v>362</v>
      </c>
      <c r="E300" s="295" t="s">
        <v>635</v>
      </c>
      <c r="F300" s="295" t="s">
        <v>364</v>
      </c>
      <c r="G300" s="295" t="s">
        <v>365</v>
      </c>
      <c r="H300" s="295"/>
      <c r="I300" s="295" t="s">
        <v>366</v>
      </c>
    </row>
    <row r="301" spans="2:9" ht="14.25" customHeight="1" x14ac:dyDescent="0.2">
      <c r="B301" s="295"/>
      <c r="C301" s="295"/>
      <c r="D301" s="295"/>
      <c r="E301" s="295"/>
      <c r="F301" s="295"/>
      <c r="G301" s="5" t="s">
        <v>367</v>
      </c>
      <c r="H301" s="5" t="s">
        <v>0</v>
      </c>
      <c r="I301" s="295"/>
    </row>
    <row r="302" spans="2:9" x14ac:dyDescent="0.2">
      <c r="B302" s="7">
        <v>359</v>
      </c>
      <c r="C302" s="173" t="s">
        <v>587</v>
      </c>
      <c r="D302" s="195" t="s">
        <v>706</v>
      </c>
      <c r="E302" s="174" t="s">
        <v>213</v>
      </c>
      <c r="F302" s="115">
        <f>SUM(G302:H302)</f>
        <v>1</v>
      </c>
      <c r="G302" s="115"/>
      <c r="H302" s="115">
        <v>1</v>
      </c>
      <c r="I302" s="7"/>
    </row>
    <row r="303" spans="2:9" x14ac:dyDescent="0.2">
      <c r="B303" s="174" t="s">
        <v>506</v>
      </c>
      <c r="C303" s="6" t="s">
        <v>65</v>
      </c>
      <c r="D303" s="195" t="s">
        <v>707</v>
      </c>
      <c r="E303" s="7" t="s">
        <v>214</v>
      </c>
      <c r="F303" s="115">
        <f>SUM(G303:H303)</f>
        <v>7</v>
      </c>
      <c r="G303" s="115">
        <v>5</v>
      </c>
      <c r="H303" s="141">
        <v>2</v>
      </c>
      <c r="I303" s="115"/>
    </row>
    <row r="304" spans="2:9" x14ac:dyDescent="0.2">
      <c r="B304" s="291" t="s">
        <v>582</v>
      </c>
      <c r="C304" s="291"/>
      <c r="D304" s="291"/>
      <c r="E304" s="291"/>
      <c r="F304" s="119">
        <f>SUM(F302:F303)</f>
        <v>8</v>
      </c>
      <c r="G304" s="119">
        <f>SUM(G302:G303)</f>
        <v>5</v>
      </c>
      <c r="H304" s="119">
        <f>SUM(H302:H303)</f>
        <v>3</v>
      </c>
      <c r="I304" s="119">
        <f>SUM(I302:I303)</f>
        <v>0</v>
      </c>
    </row>
    <row r="305" spans="2:9" ht="12.75" customHeight="1" x14ac:dyDescent="0.2">
      <c r="B305" s="204" t="s">
        <v>67</v>
      </c>
      <c r="C305" s="296" t="s">
        <v>158</v>
      </c>
      <c r="D305" s="297"/>
      <c r="E305" s="297"/>
      <c r="F305" s="297"/>
      <c r="G305" s="297"/>
      <c r="H305" s="297"/>
      <c r="I305" s="298"/>
    </row>
    <row r="306" spans="2:9" ht="12.75" customHeight="1" x14ac:dyDescent="0.2">
      <c r="B306" s="204" t="s">
        <v>83</v>
      </c>
      <c r="C306" s="296" t="s">
        <v>160</v>
      </c>
      <c r="D306" s="297"/>
      <c r="E306" s="297"/>
      <c r="F306" s="297"/>
      <c r="G306" s="297"/>
      <c r="H306" s="297"/>
      <c r="I306" s="298"/>
    </row>
    <row r="307" spans="2:9" ht="25.5" customHeight="1" x14ac:dyDescent="0.2">
      <c r="B307" s="295" t="s">
        <v>360</v>
      </c>
      <c r="C307" s="295" t="s">
        <v>361</v>
      </c>
      <c r="D307" s="295" t="s">
        <v>362</v>
      </c>
      <c r="E307" s="295" t="s">
        <v>635</v>
      </c>
      <c r="F307" s="295" t="s">
        <v>364</v>
      </c>
      <c r="G307" s="295" t="s">
        <v>365</v>
      </c>
      <c r="H307" s="295"/>
      <c r="I307" s="295" t="s">
        <v>366</v>
      </c>
    </row>
    <row r="308" spans="2:9" x14ac:dyDescent="0.2">
      <c r="B308" s="295"/>
      <c r="C308" s="295"/>
      <c r="D308" s="295"/>
      <c r="E308" s="295"/>
      <c r="F308" s="295"/>
      <c r="G308" s="5" t="s">
        <v>367</v>
      </c>
      <c r="H308" s="5" t="s">
        <v>0</v>
      </c>
      <c r="I308" s="295"/>
    </row>
    <row r="309" spans="2:9" x14ac:dyDescent="0.2">
      <c r="B309" s="7">
        <v>367</v>
      </c>
      <c r="C309" s="173" t="s">
        <v>587</v>
      </c>
      <c r="D309" s="195" t="s">
        <v>708</v>
      </c>
      <c r="E309" s="174" t="s">
        <v>213</v>
      </c>
      <c r="F309" s="115">
        <f>SUM(G309:H309)</f>
        <v>1</v>
      </c>
      <c r="G309" s="115"/>
      <c r="H309" s="115">
        <v>1</v>
      </c>
      <c r="I309" s="7"/>
    </row>
    <row r="310" spans="2:9" x14ac:dyDescent="0.2">
      <c r="B310" s="174" t="s">
        <v>507</v>
      </c>
      <c r="C310" s="6" t="s">
        <v>65</v>
      </c>
      <c r="D310" s="195" t="s">
        <v>709</v>
      </c>
      <c r="E310" s="7" t="s">
        <v>214</v>
      </c>
      <c r="F310" s="115">
        <f>SUM(G310:H310)</f>
        <v>4</v>
      </c>
      <c r="G310" s="115">
        <v>3</v>
      </c>
      <c r="H310" s="141">
        <v>1</v>
      </c>
      <c r="I310" s="115"/>
    </row>
    <row r="311" spans="2:9" x14ac:dyDescent="0.2">
      <c r="B311" s="291" t="s">
        <v>582</v>
      </c>
      <c r="C311" s="291"/>
      <c r="D311" s="291"/>
      <c r="E311" s="291"/>
      <c r="F311" s="119">
        <f>SUM(F309:F310)</f>
        <v>5</v>
      </c>
      <c r="G311" s="119">
        <f>SUM(G309:G310)</f>
        <v>3</v>
      </c>
      <c r="H311" s="119">
        <f>SUM(H309:H310)</f>
        <v>2</v>
      </c>
      <c r="I311" s="119">
        <f>SUM(I309:I310)</f>
        <v>0</v>
      </c>
    </row>
    <row r="312" spans="2:9" ht="12.75" customHeight="1" x14ac:dyDescent="0.2">
      <c r="B312" s="204" t="s">
        <v>67</v>
      </c>
      <c r="C312" s="296" t="s">
        <v>161</v>
      </c>
      <c r="D312" s="297"/>
      <c r="E312" s="297"/>
      <c r="F312" s="297"/>
      <c r="G312" s="297"/>
      <c r="H312" s="297"/>
      <c r="I312" s="298"/>
    </row>
    <row r="313" spans="2:9" ht="12.75" customHeight="1" x14ac:dyDescent="0.2">
      <c r="B313" s="204" t="s">
        <v>82</v>
      </c>
      <c r="C313" s="296" t="s">
        <v>162</v>
      </c>
      <c r="D313" s="297"/>
      <c r="E313" s="297"/>
      <c r="F313" s="297"/>
      <c r="G313" s="297"/>
      <c r="H313" s="297"/>
      <c r="I313" s="298"/>
    </row>
    <row r="314" spans="2:9" ht="24.75" customHeight="1" x14ac:dyDescent="0.2">
      <c r="B314" s="295" t="s">
        <v>360</v>
      </c>
      <c r="C314" s="295" t="s">
        <v>361</v>
      </c>
      <c r="D314" s="295" t="s">
        <v>362</v>
      </c>
      <c r="E314" s="295" t="s">
        <v>635</v>
      </c>
      <c r="F314" s="295" t="s">
        <v>364</v>
      </c>
      <c r="G314" s="295" t="s">
        <v>365</v>
      </c>
      <c r="H314" s="295"/>
      <c r="I314" s="295" t="s">
        <v>366</v>
      </c>
    </row>
    <row r="315" spans="2:9" ht="14.25" customHeight="1" x14ac:dyDescent="0.2">
      <c r="B315" s="295"/>
      <c r="C315" s="295"/>
      <c r="D315" s="295"/>
      <c r="E315" s="295"/>
      <c r="F315" s="295"/>
      <c r="G315" s="5" t="s">
        <v>367</v>
      </c>
      <c r="H315" s="5" t="s">
        <v>0</v>
      </c>
      <c r="I315" s="295"/>
    </row>
    <row r="316" spans="2:9" x14ac:dyDescent="0.2">
      <c r="B316" s="7">
        <v>372</v>
      </c>
      <c r="C316" s="173" t="s">
        <v>587</v>
      </c>
      <c r="D316" s="195" t="s">
        <v>710</v>
      </c>
      <c r="E316" s="174" t="s">
        <v>213</v>
      </c>
      <c r="F316" s="115">
        <f>SUM(G316:H316)</f>
        <v>1</v>
      </c>
      <c r="G316" s="115"/>
      <c r="H316" s="115">
        <v>1</v>
      </c>
      <c r="I316" s="7"/>
    </row>
    <row r="317" spans="2:9" x14ac:dyDescent="0.2">
      <c r="B317" s="189" t="s">
        <v>508</v>
      </c>
      <c r="C317" s="130" t="s">
        <v>65</v>
      </c>
      <c r="D317" s="195" t="s">
        <v>711</v>
      </c>
      <c r="E317" s="115" t="s">
        <v>214</v>
      </c>
      <c r="F317" s="115">
        <f>SUM(G317:H317)</f>
        <v>6</v>
      </c>
      <c r="G317" s="115">
        <v>6</v>
      </c>
      <c r="H317" s="115"/>
      <c r="I317" s="115"/>
    </row>
    <row r="318" spans="2:9" x14ac:dyDescent="0.2">
      <c r="B318" s="291" t="s">
        <v>582</v>
      </c>
      <c r="C318" s="291"/>
      <c r="D318" s="291"/>
      <c r="E318" s="291"/>
      <c r="F318" s="119">
        <f>SUM(F316:F317)</f>
        <v>7</v>
      </c>
      <c r="G318" s="119">
        <f>SUM(G316:G317)</f>
        <v>6</v>
      </c>
      <c r="H318" s="119">
        <f>SUM(H316:H317)</f>
        <v>1</v>
      </c>
      <c r="I318" s="119">
        <f>SUM(I316:I317)</f>
        <v>0</v>
      </c>
    </row>
    <row r="319" spans="2:9" ht="12.75" customHeight="1" x14ac:dyDescent="0.2">
      <c r="B319" s="204" t="s">
        <v>67</v>
      </c>
      <c r="C319" s="296" t="s">
        <v>155</v>
      </c>
      <c r="D319" s="297"/>
      <c r="E319" s="297"/>
      <c r="F319" s="297"/>
      <c r="G319" s="297"/>
      <c r="H319" s="297"/>
      <c r="I319" s="298"/>
    </row>
    <row r="320" spans="2:9" ht="12.75" customHeight="1" x14ac:dyDescent="0.2">
      <c r="B320" s="204" t="s">
        <v>84</v>
      </c>
      <c r="C320" s="296" t="s">
        <v>163</v>
      </c>
      <c r="D320" s="297"/>
      <c r="E320" s="297"/>
      <c r="F320" s="297"/>
      <c r="G320" s="297"/>
      <c r="H320" s="297"/>
      <c r="I320" s="298"/>
    </row>
    <row r="321" spans="2:9" ht="22.5" customHeight="1" x14ac:dyDescent="0.2">
      <c r="B321" s="295" t="s">
        <v>360</v>
      </c>
      <c r="C321" s="295" t="s">
        <v>361</v>
      </c>
      <c r="D321" s="295" t="s">
        <v>362</v>
      </c>
      <c r="E321" s="295" t="s">
        <v>635</v>
      </c>
      <c r="F321" s="295" t="s">
        <v>364</v>
      </c>
      <c r="G321" s="295" t="s">
        <v>365</v>
      </c>
      <c r="H321" s="295"/>
      <c r="I321" s="295" t="s">
        <v>366</v>
      </c>
    </row>
    <row r="322" spans="2:9" x14ac:dyDescent="0.2">
      <c r="B322" s="295"/>
      <c r="C322" s="295"/>
      <c r="D322" s="295"/>
      <c r="E322" s="295"/>
      <c r="F322" s="295"/>
      <c r="G322" s="5" t="s">
        <v>367</v>
      </c>
      <c r="H322" s="5" t="s">
        <v>0</v>
      </c>
      <c r="I322" s="295"/>
    </row>
    <row r="323" spans="2:9" x14ac:dyDescent="0.2">
      <c r="B323" s="7">
        <v>379</v>
      </c>
      <c r="C323" s="173" t="s">
        <v>587</v>
      </c>
      <c r="D323" s="195" t="s">
        <v>712</v>
      </c>
      <c r="E323" s="174" t="s">
        <v>213</v>
      </c>
      <c r="F323" s="115">
        <f>SUM(G323:H323)</f>
        <v>1</v>
      </c>
      <c r="G323" s="115"/>
      <c r="H323" s="115">
        <v>1</v>
      </c>
      <c r="I323" s="7"/>
    </row>
    <row r="324" spans="2:9" x14ac:dyDescent="0.2">
      <c r="B324" s="189" t="s">
        <v>509</v>
      </c>
      <c r="C324" s="130" t="s">
        <v>80</v>
      </c>
      <c r="D324" s="195" t="s">
        <v>713</v>
      </c>
      <c r="E324" s="115" t="s">
        <v>214</v>
      </c>
      <c r="F324" s="115">
        <f>SUM(G324:H324)</f>
        <v>6</v>
      </c>
      <c r="G324" s="115">
        <v>6</v>
      </c>
      <c r="H324" s="115"/>
      <c r="I324" s="115"/>
    </row>
    <row r="325" spans="2:9" x14ac:dyDescent="0.2">
      <c r="B325" s="189" t="s">
        <v>510</v>
      </c>
      <c r="C325" s="123" t="s">
        <v>27</v>
      </c>
      <c r="D325" s="195" t="s">
        <v>714</v>
      </c>
      <c r="E325" s="7" t="s">
        <v>215</v>
      </c>
      <c r="F325" s="115">
        <f>SUM(G325:H325)</f>
        <v>1</v>
      </c>
      <c r="G325" s="115">
        <v>1</v>
      </c>
      <c r="H325" s="115"/>
      <c r="I325" s="115"/>
    </row>
    <row r="326" spans="2:9" x14ac:dyDescent="0.2">
      <c r="B326" s="291" t="s">
        <v>582</v>
      </c>
      <c r="C326" s="291"/>
      <c r="D326" s="291"/>
      <c r="E326" s="291"/>
      <c r="F326" s="119">
        <f>SUM(F323:F325)</f>
        <v>8</v>
      </c>
      <c r="G326" s="119">
        <f>SUM(G323:G325)</f>
        <v>7</v>
      </c>
      <c r="H326" s="119">
        <f>SUM(H323:H325)</f>
        <v>1</v>
      </c>
      <c r="I326" s="119">
        <f>SUM(I323:I325)</f>
        <v>0</v>
      </c>
    </row>
    <row r="327" spans="2:9" ht="12.75" customHeight="1" x14ac:dyDescent="0.2">
      <c r="B327" s="204" t="s">
        <v>67</v>
      </c>
      <c r="C327" s="296" t="s">
        <v>156</v>
      </c>
      <c r="D327" s="297"/>
      <c r="E327" s="297"/>
      <c r="F327" s="297"/>
      <c r="G327" s="297"/>
      <c r="H327" s="297"/>
      <c r="I327" s="298"/>
    </row>
    <row r="328" spans="2:9" ht="12.75" customHeight="1" x14ac:dyDescent="0.2">
      <c r="B328" s="204" t="s">
        <v>85</v>
      </c>
      <c r="C328" s="296" t="s">
        <v>164</v>
      </c>
      <c r="D328" s="297"/>
      <c r="E328" s="297"/>
      <c r="F328" s="297"/>
      <c r="G328" s="297"/>
      <c r="H328" s="297"/>
      <c r="I328" s="298"/>
    </row>
    <row r="329" spans="2:9" ht="22.5" customHeight="1" x14ac:dyDescent="0.2">
      <c r="B329" s="295" t="s">
        <v>360</v>
      </c>
      <c r="C329" s="295" t="s">
        <v>361</v>
      </c>
      <c r="D329" s="295" t="s">
        <v>362</v>
      </c>
      <c r="E329" s="295" t="s">
        <v>635</v>
      </c>
      <c r="F329" s="295" t="s">
        <v>364</v>
      </c>
      <c r="G329" s="295" t="s">
        <v>365</v>
      </c>
      <c r="H329" s="295"/>
      <c r="I329" s="295" t="s">
        <v>366</v>
      </c>
    </row>
    <row r="330" spans="2:9" x14ac:dyDescent="0.2">
      <c r="B330" s="295"/>
      <c r="C330" s="295"/>
      <c r="D330" s="295"/>
      <c r="E330" s="295"/>
      <c r="F330" s="295"/>
      <c r="G330" s="5" t="s">
        <v>367</v>
      </c>
      <c r="H330" s="5" t="s">
        <v>0</v>
      </c>
      <c r="I330" s="295"/>
    </row>
    <row r="331" spans="2:9" x14ac:dyDescent="0.2">
      <c r="B331" s="7">
        <v>387</v>
      </c>
      <c r="C331" s="173" t="s">
        <v>587</v>
      </c>
      <c r="D331" s="195" t="s">
        <v>715</v>
      </c>
      <c r="E331" s="174" t="s">
        <v>213</v>
      </c>
      <c r="F331" s="115">
        <f>SUM(G331:H331)</f>
        <v>1</v>
      </c>
      <c r="G331" s="115"/>
      <c r="H331" s="115">
        <v>1</v>
      </c>
      <c r="I331" s="7"/>
    </row>
    <row r="332" spans="2:9" x14ac:dyDescent="0.2">
      <c r="B332" s="7">
        <v>388</v>
      </c>
      <c r="C332" s="6" t="s">
        <v>65</v>
      </c>
      <c r="D332" s="195" t="s">
        <v>716</v>
      </c>
      <c r="E332" s="7" t="s">
        <v>214</v>
      </c>
      <c r="F332" s="115">
        <f>SUM(G332:H332)</f>
        <v>1</v>
      </c>
      <c r="G332" s="115">
        <v>1</v>
      </c>
      <c r="H332" s="115"/>
      <c r="I332" s="115"/>
    </row>
    <row r="333" spans="2:9" ht="15.75" customHeight="1" x14ac:dyDescent="0.2">
      <c r="B333" s="189" t="s">
        <v>511</v>
      </c>
      <c r="C333" s="130" t="s">
        <v>86</v>
      </c>
      <c r="D333" s="195" t="s">
        <v>716</v>
      </c>
      <c r="E333" s="115" t="s">
        <v>214</v>
      </c>
      <c r="F333" s="115">
        <f>SUM(G333:H333)</f>
        <v>4</v>
      </c>
      <c r="G333" s="115">
        <v>3</v>
      </c>
      <c r="H333" s="141">
        <v>1</v>
      </c>
      <c r="I333" s="115"/>
    </row>
    <row r="334" spans="2:9" x14ac:dyDescent="0.2">
      <c r="B334" s="7">
        <v>393</v>
      </c>
      <c r="C334" s="173" t="s">
        <v>608</v>
      </c>
      <c r="D334" s="195" t="s">
        <v>717</v>
      </c>
      <c r="E334" s="7" t="s">
        <v>215</v>
      </c>
      <c r="F334" s="115">
        <f>SUM(G334:H334)</f>
        <v>1</v>
      </c>
      <c r="G334" s="115">
        <v>1</v>
      </c>
      <c r="H334" s="115"/>
      <c r="I334" s="115"/>
    </row>
    <row r="335" spans="2:9" x14ac:dyDescent="0.2">
      <c r="B335" s="291" t="s">
        <v>582</v>
      </c>
      <c r="C335" s="291"/>
      <c r="D335" s="291"/>
      <c r="E335" s="291"/>
      <c r="F335" s="119">
        <f>SUM(F331:F334)</f>
        <v>7</v>
      </c>
      <c r="G335" s="119">
        <f>SUM(G331:G334)</f>
        <v>5</v>
      </c>
      <c r="H335" s="119">
        <f>SUM(H331:H334)</f>
        <v>2</v>
      </c>
      <c r="I335" s="119">
        <f>SUM(I331:I334)</f>
        <v>0</v>
      </c>
    </row>
    <row r="336" spans="2:9" ht="19.5" customHeight="1" x14ac:dyDescent="0.2">
      <c r="B336" s="290" t="s">
        <v>580</v>
      </c>
      <c r="C336" s="290"/>
      <c r="D336" s="290"/>
      <c r="E336" s="290"/>
      <c r="F336" s="207">
        <f>F335+F326+F318+F311+F304+F297+F289</f>
        <v>51</v>
      </c>
      <c r="G336" s="207">
        <f>G335+G326+G318+G311+G304+G297+G289</f>
        <v>39</v>
      </c>
      <c r="H336" s="207">
        <f>H335+H326+H318+H311+H304+H297+H289</f>
        <v>12</v>
      </c>
      <c r="I336" s="207">
        <f>I335+I326+I318+I311+I304+I297+I289</f>
        <v>1</v>
      </c>
    </row>
    <row r="337" spans="2:9" ht="12.75" customHeight="1" x14ac:dyDescent="0.2">
      <c r="B337" s="204" t="s">
        <v>68</v>
      </c>
      <c r="C337" s="296" t="s">
        <v>165</v>
      </c>
      <c r="D337" s="297"/>
      <c r="E337" s="297"/>
      <c r="F337" s="297"/>
      <c r="G337" s="297"/>
      <c r="H337" s="297"/>
      <c r="I337" s="298"/>
    </row>
    <row r="338" spans="2:9" ht="12.75" customHeight="1" x14ac:dyDescent="0.2">
      <c r="B338" s="204" t="s">
        <v>68</v>
      </c>
      <c r="C338" s="296" t="s">
        <v>9</v>
      </c>
      <c r="D338" s="297"/>
      <c r="E338" s="297"/>
      <c r="F338" s="297"/>
      <c r="G338" s="297"/>
      <c r="H338" s="297"/>
      <c r="I338" s="298"/>
    </row>
    <row r="339" spans="2:9" ht="24" customHeight="1" x14ac:dyDescent="0.2">
      <c r="B339" s="295" t="s">
        <v>360</v>
      </c>
      <c r="C339" s="295" t="s">
        <v>361</v>
      </c>
      <c r="D339" s="295" t="s">
        <v>362</v>
      </c>
      <c r="E339" s="295" t="s">
        <v>635</v>
      </c>
      <c r="F339" s="295" t="s">
        <v>364</v>
      </c>
      <c r="G339" s="295" t="s">
        <v>365</v>
      </c>
      <c r="H339" s="295"/>
      <c r="I339" s="295" t="s">
        <v>366</v>
      </c>
    </row>
    <row r="340" spans="2:9" x14ac:dyDescent="0.2">
      <c r="B340" s="295"/>
      <c r="C340" s="295"/>
      <c r="D340" s="295"/>
      <c r="E340" s="295"/>
      <c r="F340" s="295"/>
      <c r="G340" s="5" t="s">
        <v>367</v>
      </c>
      <c r="H340" s="5" t="s">
        <v>0</v>
      </c>
      <c r="I340" s="295"/>
    </row>
    <row r="341" spans="2:9" x14ac:dyDescent="0.2">
      <c r="B341" s="7">
        <v>394</v>
      </c>
      <c r="C341" s="173" t="s">
        <v>593</v>
      </c>
      <c r="D341" s="195" t="s">
        <v>718</v>
      </c>
      <c r="E341" s="174" t="s">
        <v>332</v>
      </c>
      <c r="F341" s="115">
        <f>SUM(G341:H341)</f>
        <v>1</v>
      </c>
      <c r="G341" s="115"/>
      <c r="H341" s="115">
        <v>1</v>
      </c>
      <c r="I341" s="7">
        <v>1</v>
      </c>
    </row>
    <row r="342" spans="2:9" ht="15.75" customHeight="1" x14ac:dyDescent="0.2">
      <c r="B342" s="188" t="s">
        <v>512</v>
      </c>
      <c r="C342" s="6" t="s">
        <v>65</v>
      </c>
      <c r="D342" s="195" t="s">
        <v>719</v>
      </c>
      <c r="E342" s="7" t="s">
        <v>214</v>
      </c>
      <c r="F342" s="115">
        <f>SUM(G342:H342)</f>
        <v>1</v>
      </c>
      <c r="G342" s="115">
        <v>1</v>
      </c>
      <c r="H342" s="115"/>
      <c r="I342" s="6"/>
    </row>
    <row r="343" spans="2:9" ht="15.75" customHeight="1" x14ac:dyDescent="0.2">
      <c r="B343" s="188" t="s">
        <v>513</v>
      </c>
      <c r="C343" s="6" t="s">
        <v>34</v>
      </c>
      <c r="D343" s="195" t="s">
        <v>720</v>
      </c>
      <c r="E343" s="7" t="s">
        <v>215</v>
      </c>
      <c r="F343" s="115">
        <f>SUM(G343:H343)</f>
        <v>1</v>
      </c>
      <c r="G343" s="115">
        <v>1</v>
      </c>
      <c r="H343" s="115"/>
      <c r="I343" s="6"/>
    </row>
    <row r="344" spans="2:9" x14ac:dyDescent="0.2">
      <c r="B344" s="292" t="s">
        <v>581</v>
      </c>
      <c r="C344" s="293"/>
      <c r="D344" s="293"/>
      <c r="E344" s="294"/>
      <c r="F344" s="119">
        <f>SUM(F341:F343)</f>
        <v>3</v>
      </c>
      <c r="G344" s="119">
        <f>SUM(G341:G343)</f>
        <v>2</v>
      </c>
      <c r="H344" s="119">
        <f>SUM(H341:H343)</f>
        <v>1</v>
      </c>
      <c r="I344" s="119">
        <f>SUM(I341:I341)</f>
        <v>1</v>
      </c>
    </row>
    <row r="345" spans="2:9" ht="12.75" customHeight="1" x14ac:dyDescent="0.2">
      <c r="B345" s="204" t="s">
        <v>68</v>
      </c>
      <c r="C345" s="296" t="s">
        <v>166</v>
      </c>
      <c r="D345" s="297"/>
      <c r="E345" s="297"/>
      <c r="F345" s="297"/>
      <c r="G345" s="297"/>
      <c r="H345" s="297"/>
      <c r="I345" s="298"/>
    </row>
    <row r="346" spans="2:9" ht="12.75" customHeight="1" x14ac:dyDescent="0.2">
      <c r="B346" s="204" t="s">
        <v>87</v>
      </c>
      <c r="C346" s="296" t="s">
        <v>167</v>
      </c>
      <c r="D346" s="297"/>
      <c r="E346" s="297"/>
      <c r="F346" s="297"/>
      <c r="G346" s="297"/>
      <c r="H346" s="297"/>
      <c r="I346" s="298"/>
    </row>
    <row r="347" spans="2:9" ht="21" customHeight="1" x14ac:dyDescent="0.2">
      <c r="B347" s="295" t="s">
        <v>360</v>
      </c>
      <c r="C347" s="295" t="s">
        <v>361</v>
      </c>
      <c r="D347" s="295" t="s">
        <v>362</v>
      </c>
      <c r="E347" s="295" t="s">
        <v>635</v>
      </c>
      <c r="F347" s="295" t="s">
        <v>364</v>
      </c>
      <c r="G347" s="295" t="s">
        <v>365</v>
      </c>
      <c r="H347" s="295"/>
      <c r="I347" s="295" t="s">
        <v>366</v>
      </c>
    </row>
    <row r="348" spans="2:9" x14ac:dyDescent="0.2">
      <c r="B348" s="295"/>
      <c r="C348" s="295"/>
      <c r="D348" s="295"/>
      <c r="E348" s="295"/>
      <c r="F348" s="295"/>
      <c r="G348" s="5" t="s">
        <v>367</v>
      </c>
      <c r="H348" s="5" t="s">
        <v>0</v>
      </c>
      <c r="I348" s="295"/>
    </row>
    <row r="349" spans="2:9" x14ac:dyDescent="0.2">
      <c r="B349" s="7">
        <v>397</v>
      </c>
      <c r="C349" s="173" t="s">
        <v>587</v>
      </c>
      <c r="D349" s="195" t="s">
        <v>721</v>
      </c>
      <c r="E349" s="174" t="s">
        <v>213</v>
      </c>
      <c r="F349" s="115">
        <f>SUM(G349:H349)</f>
        <v>1</v>
      </c>
      <c r="G349" s="115"/>
      <c r="H349" s="115">
        <v>1</v>
      </c>
      <c r="I349" s="7"/>
    </row>
    <row r="350" spans="2:9" x14ac:dyDescent="0.2">
      <c r="B350" s="174" t="s">
        <v>514</v>
      </c>
      <c r="C350" s="6" t="s">
        <v>65</v>
      </c>
      <c r="D350" s="195" t="s">
        <v>722</v>
      </c>
      <c r="E350" s="7" t="s">
        <v>214</v>
      </c>
      <c r="F350" s="115">
        <f>SUM(G350:H350)</f>
        <v>3</v>
      </c>
      <c r="G350" s="115">
        <v>3</v>
      </c>
      <c r="H350" s="115"/>
      <c r="I350" s="115"/>
    </row>
    <row r="351" spans="2:9" x14ac:dyDescent="0.2">
      <c r="B351" s="291" t="s">
        <v>582</v>
      </c>
      <c r="C351" s="291"/>
      <c r="D351" s="291"/>
      <c r="E351" s="291"/>
      <c r="F351" s="119">
        <f>SUM(F349:F350)</f>
        <v>4</v>
      </c>
      <c r="G351" s="119">
        <f>SUM(G349:G350)</f>
        <v>3</v>
      </c>
      <c r="H351" s="119">
        <f>SUM(H349:H350)</f>
        <v>1</v>
      </c>
      <c r="I351" s="119">
        <f>SUM(I349:I350)</f>
        <v>0</v>
      </c>
    </row>
    <row r="352" spans="2:9" ht="12.75" customHeight="1" x14ac:dyDescent="0.2">
      <c r="B352" s="204" t="s">
        <v>68</v>
      </c>
      <c r="C352" s="296" t="s">
        <v>166</v>
      </c>
      <c r="D352" s="297"/>
      <c r="E352" s="297"/>
      <c r="F352" s="297"/>
      <c r="G352" s="297"/>
      <c r="H352" s="297"/>
      <c r="I352" s="298"/>
    </row>
    <row r="353" spans="2:9" ht="28.5" customHeight="1" x14ac:dyDescent="0.2">
      <c r="B353" s="204" t="s">
        <v>88</v>
      </c>
      <c r="C353" s="310" t="s">
        <v>168</v>
      </c>
      <c r="D353" s="311"/>
      <c r="E353" s="311"/>
      <c r="F353" s="311"/>
      <c r="G353" s="311"/>
      <c r="H353" s="311"/>
      <c r="I353" s="312"/>
    </row>
    <row r="354" spans="2:9" ht="12.75" customHeight="1" x14ac:dyDescent="0.2">
      <c r="B354" s="295" t="s">
        <v>360</v>
      </c>
      <c r="C354" s="295" t="s">
        <v>361</v>
      </c>
      <c r="D354" s="295" t="s">
        <v>362</v>
      </c>
      <c r="E354" s="295" t="s">
        <v>635</v>
      </c>
      <c r="F354" s="295" t="s">
        <v>364</v>
      </c>
      <c r="G354" s="295" t="s">
        <v>365</v>
      </c>
      <c r="H354" s="295"/>
      <c r="I354" s="295" t="s">
        <v>366</v>
      </c>
    </row>
    <row r="355" spans="2:9" x14ac:dyDescent="0.2">
      <c r="B355" s="295"/>
      <c r="C355" s="295"/>
      <c r="D355" s="295"/>
      <c r="E355" s="295"/>
      <c r="F355" s="295"/>
      <c r="G355" s="295"/>
      <c r="H355" s="295"/>
      <c r="I355" s="295"/>
    </row>
    <row r="356" spans="2:9" x14ac:dyDescent="0.2">
      <c r="B356" s="295"/>
      <c r="C356" s="295"/>
      <c r="D356" s="295"/>
      <c r="E356" s="295"/>
      <c r="F356" s="295"/>
      <c r="G356" s="5" t="s">
        <v>367</v>
      </c>
      <c r="H356" s="5" t="s">
        <v>0</v>
      </c>
      <c r="I356" s="295"/>
    </row>
    <row r="357" spans="2:9" x14ac:dyDescent="0.2">
      <c r="B357" s="7">
        <v>401</v>
      </c>
      <c r="C357" s="173" t="s">
        <v>587</v>
      </c>
      <c r="D357" s="195" t="s">
        <v>723</v>
      </c>
      <c r="E357" s="174" t="s">
        <v>213</v>
      </c>
      <c r="F357" s="115">
        <f>SUM(G357:H357)</f>
        <v>1</v>
      </c>
      <c r="G357" s="115"/>
      <c r="H357" s="115">
        <v>1</v>
      </c>
      <c r="I357" s="7"/>
    </row>
    <row r="358" spans="2:9" ht="15.75" customHeight="1" x14ac:dyDescent="0.2">
      <c r="B358" s="189" t="s">
        <v>515</v>
      </c>
      <c r="C358" s="130" t="s">
        <v>65</v>
      </c>
      <c r="D358" s="195" t="s">
        <v>724</v>
      </c>
      <c r="E358" s="115" t="s">
        <v>214</v>
      </c>
      <c r="F358" s="115">
        <f>SUM(G358:H358)</f>
        <v>7</v>
      </c>
      <c r="G358" s="115">
        <v>7</v>
      </c>
      <c r="H358" s="115"/>
      <c r="I358" s="115"/>
    </row>
    <row r="359" spans="2:9" x14ac:dyDescent="0.2">
      <c r="B359" s="291" t="s">
        <v>582</v>
      </c>
      <c r="C359" s="291"/>
      <c r="D359" s="291"/>
      <c r="E359" s="291"/>
      <c r="F359" s="119">
        <f>SUM(F357:F358)</f>
        <v>8</v>
      </c>
      <c r="G359" s="119">
        <f>SUM(G357:G358)</f>
        <v>7</v>
      </c>
      <c r="H359" s="119">
        <f>SUM(H357:H358)</f>
        <v>1</v>
      </c>
      <c r="I359" s="119">
        <f>SUM(I357:I358)</f>
        <v>0</v>
      </c>
    </row>
    <row r="360" spans="2:9" ht="12.75" customHeight="1" x14ac:dyDescent="0.2">
      <c r="B360" s="204" t="s">
        <v>68</v>
      </c>
      <c r="C360" s="296" t="s">
        <v>169</v>
      </c>
      <c r="D360" s="297"/>
      <c r="E360" s="297"/>
      <c r="F360" s="297"/>
      <c r="G360" s="297"/>
      <c r="H360" s="297"/>
      <c r="I360" s="298"/>
    </row>
    <row r="361" spans="2:9" ht="12.75" customHeight="1" x14ac:dyDescent="0.2">
      <c r="B361" s="204" t="s">
        <v>89</v>
      </c>
      <c r="C361" s="296" t="s">
        <v>170</v>
      </c>
      <c r="D361" s="297"/>
      <c r="E361" s="297"/>
      <c r="F361" s="297"/>
      <c r="G361" s="297"/>
      <c r="H361" s="297"/>
      <c r="I361" s="298"/>
    </row>
    <row r="362" spans="2:9" ht="12.75" customHeight="1" x14ac:dyDescent="0.2">
      <c r="B362" s="295" t="s">
        <v>360</v>
      </c>
      <c r="C362" s="295" t="s">
        <v>361</v>
      </c>
      <c r="D362" s="295" t="s">
        <v>362</v>
      </c>
      <c r="E362" s="295" t="s">
        <v>635</v>
      </c>
      <c r="F362" s="295" t="s">
        <v>364</v>
      </c>
      <c r="G362" s="295" t="s">
        <v>365</v>
      </c>
      <c r="H362" s="295"/>
      <c r="I362" s="295" t="s">
        <v>366</v>
      </c>
    </row>
    <row r="363" spans="2:9" x14ac:dyDescent="0.2">
      <c r="B363" s="295"/>
      <c r="C363" s="295"/>
      <c r="D363" s="295"/>
      <c r="E363" s="295"/>
      <c r="F363" s="295"/>
      <c r="G363" s="295"/>
      <c r="H363" s="295"/>
      <c r="I363" s="295"/>
    </row>
    <row r="364" spans="2:9" x14ac:dyDescent="0.2">
      <c r="B364" s="295"/>
      <c r="C364" s="295"/>
      <c r="D364" s="295"/>
      <c r="E364" s="295"/>
      <c r="F364" s="295"/>
      <c r="G364" s="5" t="s">
        <v>367</v>
      </c>
      <c r="H364" s="5" t="s">
        <v>0</v>
      </c>
      <c r="I364" s="295"/>
    </row>
    <row r="365" spans="2:9" x14ac:dyDescent="0.2">
      <c r="B365" s="7">
        <v>409</v>
      </c>
      <c r="C365" s="173" t="s">
        <v>587</v>
      </c>
      <c r="D365" s="195" t="s">
        <v>725</v>
      </c>
      <c r="E365" s="174" t="s">
        <v>213</v>
      </c>
      <c r="F365" s="115">
        <f>SUM(G365:H365)</f>
        <v>1</v>
      </c>
      <c r="G365" s="115"/>
      <c r="H365" s="115">
        <v>1</v>
      </c>
      <c r="I365" s="7"/>
    </row>
    <row r="366" spans="2:9" x14ac:dyDescent="0.2">
      <c r="B366" s="189" t="s">
        <v>516</v>
      </c>
      <c r="C366" s="130" t="s">
        <v>65</v>
      </c>
      <c r="D366" s="195" t="s">
        <v>726</v>
      </c>
      <c r="E366" s="115" t="s">
        <v>214</v>
      </c>
      <c r="F366" s="115">
        <f>SUM(G366:H366)</f>
        <v>8</v>
      </c>
      <c r="G366" s="115">
        <v>8</v>
      </c>
      <c r="H366" s="115"/>
      <c r="I366" s="115"/>
    </row>
    <row r="367" spans="2:9" x14ac:dyDescent="0.2">
      <c r="B367" s="291" t="s">
        <v>582</v>
      </c>
      <c r="C367" s="291"/>
      <c r="D367" s="291"/>
      <c r="E367" s="291"/>
      <c r="F367" s="119">
        <f>SUM(F365:F366)</f>
        <v>9</v>
      </c>
      <c r="G367" s="119">
        <f>SUM(G365:G366)</f>
        <v>8</v>
      </c>
      <c r="H367" s="119">
        <f>SUM(H365:H366)</f>
        <v>1</v>
      </c>
      <c r="I367" s="119">
        <f>SUM(I365:I366)</f>
        <v>0</v>
      </c>
    </row>
    <row r="368" spans="2:9" ht="17.25" customHeight="1" x14ac:dyDescent="0.2">
      <c r="B368" s="290" t="s">
        <v>580</v>
      </c>
      <c r="C368" s="290"/>
      <c r="D368" s="290"/>
      <c r="E368" s="290"/>
      <c r="F368" s="207">
        <f>F367+F359+F351+F344</f>
        <v>24</v>
      </c>
      <c r="G368" s="207">
        <f>G367+G359+G351+G344</f>
        <v>20</v>
      </c>
      <c r="H368" s="207">
        <f>H367+H359+H351+H344</f>
        <v>4</v>
      </c>
      <c r="I368" s="207">
        <f>I367+I359+I351+I344</f>
        <v>1</v>
      </c>
    </row>
    <row r="369" spans="2:9" ht="13.5" customHeight="1" x14ac:dyDescent="0.2">
      <c r="B369" s="204" t="s">
        <v>90</v>
      </c>
      <c r="C369" s="296" t="s">
        <v>171</v>
      </c>
      <c r="D369" s="297"/>
      <c r="E369" s="297"/>
      <c r="F369" s="297"/>
      <c r="G369" s="297"/>
      <c r="H369" s="297"/>
      <c r="I369" s="298"/>
    </row>
    <row r="370" spans="2:9" ht="12.75" customHeight="1" x14ac:dyDescent="0.2">
      <c r="B370" s="204" t="s">
        <v>90</v>
      </c>
      <c r="C370" s="296" t="s">
        <v>359</v>
      </c>
      <c r="D370" s="297"/>
      <c r="E370" s="297"/>
      <c r="F370" s="297"/>
      <c r="G370" s="297"/>
      <c r="H370" s="297"/>
      <c r="I370" s="298"/>
    </row>
    <row r="371" spans="2:9" ht="12.75" customHeight="1" x14ac:dyDescent="0.2">
      <c r="B371" s="295" t="s">
        <v>360</v>
      </c>
      <c r="C371" s="295" t="s">
        <v>361</v>
      </c>
      <c r="D371" s="295" t="s">
        <v>362</v>
      </c>
      <c r="E371" s="295" t="s">
        <v>635</v>
      </c>
      <c r="F371" s="295" t="s">
        <v>364</v>
      </c>
      <c r="G371" s="295" t="s">
        <v>365</v>
      </c>
      <c r="H371" s="295"/>
      <c r="I371" s="295" t="s">
        <v>366</v>
      </c>
    </row>
    <row r="372" spans="2:9" x14ac:dyDescent="0.2">
      <c r="B372" s="295"/>
      <c r="C372" s="295"/>
      <c r="D372" s="295"/>
      <c r="E372" s="295"/>
      <c r="F372" s="295"/>
      <c r="G372" s="295"/>
      <c r="H372" s="295"/>
      <c r="I372" s="295"/>
    </row>
    <row r="373" spans="2:9" x14ac:dyDescent="0.2">
      <c r="B373" s="295"/>
      <c r="C373" s="295"/>
      <c r="D373" s="295"/>
      <c r="E373" s="295"/>
      <c r="F373" s="295"/>
      <c r="G373" s="5" t="s">
        <v>367</v>
      </c>
      <c r="H373" s="5" t="s">
        <v>0</v>
      </c>
      <c r="I373" s="295"/>
    </row>
    <row r="374" spans="2:9" x14ac:dyDescent="0.2">
      <c r="B374" s="7">
        <v>418</v>
      </c>
      <c r="C374" s="173" t="s">
        <v>593</v>
      </c>
      <c r="D374" s="195" t="s">
        <v>727</v>
      </c>
      <c r="E374" s="174" t="s">
        <v>332</v>
      </c>
      <c r="F374" s="115">
        <f>SUM(G374:H374)</f>
        <v>1</v>
      </c>
      <c r="G374" s="115"/>
      <c r="H374" s="115">
        <v>1</v>
      </c>
      <c r="I374" s="7">
        <v>1</v>
      </c>
    </row>
    <row r="375" spans="2:9" x14ac:dyDescent="0.2">
      <c r="B375" s="7">
        <v>419</v>
      </c>
      <c r="C375" s="6" t="s">
        <v>65</v>
      </c>
      <c r="D375" s="195" t="s">
        <v>728</v>
      </c>
      <c r="E375" s="7" t="s">
        <v>214</v>
      </c>
      <c r="F375" s="115">
        <f>SUM(G375:H375)</f>
        <v>1</v>
      </c>
      <c r="G375" s="115">
        <v>1</v>
      </c>
      <c r="H375" s="115"/>
      <c r="I375" s="115"/>
    </row>
    <row r="376" spans="2:9" x14ac:dyDescent="0.2">
      <c r="B376" s="7">
        <v>420</v>
      </c>
      <c r="C376" s="6" t="s">
        <v>33</v>
      </c>
      <c r="D376" s="195" t="s">
        <v>728</v>
      </c>
      <c r="E376" s="7" t="s">
        <v>214</v>
      </c>
      <c r="F376" s="115">
        <f>SUM(G376:H376)</f>
        <v>1</v>
      </c>
      <c r="G376" s="115">
        <v>1</v>
      </c>
      <c r="H376" s="115"/>
      <c r="I376" s="115"/>
    </row>
    <row r="377" spans="2:9" x14ac:dyDescent="0.2">
      <c r="B377" s="292" t="s">
        <v>581</v>
      </c>
      <c r="C377" s="293"/>
      <c r="D377" s="293"/>
      <c r="E377" s="294"/>
      <c r="F377" s="119">
        <f>SUM(F374:F376)</f>
        <v>3</v>
      </c>
      <c r="G377" s="119">
        <f>SUM(G374:G376)</f>
        <v>2</v>
      </c>
      <c r="H377" s="119">
        <f>SUM(H374:H376)</f>
        <v>1</v>
      </c>
      <c r="I377" s="119">
        <f>SUM(I374:I376)</f>
        <v>1</v>
      </c>
    </row>
    <row r="378" spans="2:9" ht="12.75" customHeight="1" x14ac:dyDescent="0.2">
      <c r="B378" s="204" t="s">
        <v>90</v>
      </c>
      <c r="C378" s="296" t="s">
        <v>172</v>
      </c>
      <c r="D378" s="297"/>
      <c r="E378" s="297"/>
      <c r="F378" s="297"/>
      <c r="G378" s="297"/>
      <c r="H378" s="297"/>
      <c r="I378" s="298"/>
    </row>
    <row r="379" spans="2:9" ht="12.75" customHeight="1" x14ac:dyDescent="0.2">
      <c r="B379" s="204" t="s">
        <v>91</v>
      </c>
      <c r="C379" s="296" t="s">
        <v>173</v>
      </c>
      <c r="D379" s="297"/>
      <c r="E379" s="297"/>
      <c r="F379" s="297"/>
      <c r="G379" s="297"/>
      <c r="H379" s="297"/>
      <c r="I379" s="298"/>
    </row>
    <row r="380" spans="2:9" ht="12.75" customHeight="1" x14ac:dyDescent="0.2">
      <c r="B380" s="295" t="s">
        <v>360</v>
      </c>
      <c r="C380" s="295" t="s">
        <v>361</v>
      </c>
      <c r="D380" s="295" t="s">
        <v>362</v>
      </c>
      <c r="E380" s="295" t="s">
        <v>635</v>
      </c>
      <c r="F380" s="295" t="s">
        <v>364</v>
      </c>
      <c r="G380" s="295" t="s">
        <v>365</v>
      </c>
      <c r="H380" s="295"/>
      <c r="I380" s="295" t="s">
        <v>366</v>
      </c>
    </row>
    <row r="381" spans="2:9" x14ac:dyDescent="0.2">
      <c r="B381" s="295"/>
      <c r="C381" s="295"/>
      <c r="D381" s="295"/>
      <c r="E381" s="295"/>
      <c r="F381" s="295"/>
      <c r="G381" s="295"/>
      <c r="H381" s="295"/>
      <c r="I381" s="295"/>
    </row>
    <row r="382" spans="2:9" x14ac:dyDescent="0.2">
      <c r="B382" s="295"/>
      <c r="C382" s="295"/>
      <c r="D382" s="295"/>
      <c r="E382" s="295"/>
      <c r="F382" s="295"/>
      <c r="G382" s="5" t="s">
        <v>367</v>
      </c>
      <c r="H382" s="5" t="s">
        <v>0</v>
      </c>
      <c r="I382" s="295"/>
    </row>
    <row r="383" spans="2:9" ht="18" x14ac:dyDescent="0.2">
      <c r="B383" s="7">
        <v>421</v>
      </c>
      <c r="C383" s="173" t="s">
        <v>587</v>
      </c>
      <c r="D383" s="195" t="s">
        <v>729</v>
      </c>
      <c r="E383" s="174" t="s">
        <v>213</v>
      </c>
      <c r="F383" s="115">
        <f>SUM(G383:H383)</f>
        <v>1</v>
      </c>
      <c r="G383" s="115"/>
      <c r="H383" s="115">
        <v>1</v>
      </c>
      <c r="I383" s="198"/>
    </row>
    <row r="384" spans="2:9" x14ac:dyDescent="0.2">
      <c r="B384" s="189" t="s">
        <v>517</v>
      </c>
      <c r="C384" s="130" t="s">
        <v>65</v>
      </c>
      <c r="D384" s="195" t="s">
        <v>730</v>
      </c>
      <c r="E384" s="115" t="s">
        <v>214</v>
      </c>
      <c r="F384" s="115">
        <f>SUM(G384:H384)</f>
        <v>7</v>
      </c>
      <c r="G384" s="115">
        <v>7</v>
      </c>
      <c r="H384" s="115"/>
      <c r="I384" s="115"/>
    </row>
    <row r="385" spans="2:9" x14ac:dyDescent="0.2">
      <c r="B385" s="291" t="s">
        <v>582</v>
      </c>
      <c r="C385" s="291"/>
      <c r="D385" s="291"/>
      <c r="E385" s="291"/>
      <c r="F385" s="119">
        <f>SUM(F383:F384)</f>
        <v>8</v>
      </c>
      <c r="G385" s="119">
        <f>SUM(G383:G384)</f>
        <v>7</v>
      </c>
      <c r="H385" s="119">
        <f>SUM(H383:H384)</f>
        <v>1</v>
      </c>
      <c r="I385" s="210">
        <f>SUM(I383:I384)</f>
        <v>0</v>
      </c>
    </row>
    <row r="386" spans="2:9" ht="12.75" customHeight="1" x14ac:dyDescent="0.2">
      <c r="B386" s="204" t="s">
        <v>90</v>
      </c>
      <c r="C386" s="296" t="s">
        <v>172</v>
      </c>
      <c r="D386" s="297"/>
      <c r="E386" s="297"/>
      <c r="F386" s="297"/>
      <c r="G386" s="297"/>
      <c r="H386" s="297"/>
      <c r="I386" s="298"/>
    </row>
    <row r="387" spans="2:9" ht="12.75" customHeight="1" x14ac:dyDescent="0.2">
      <c r="B387" s="204" t="s">
        <v>92</v>
      </c>
      <c r="C387" s="296" t="s">
        <v>174</v>
      </c>
      <c r="D387" s="297"/>
      <c r="E387" s="297"/>
      <c r="F387" s="297"/>
      <c r="G387" s="297"/>
      <c r="H387" s="297"/>
      <c r="I387" s="298"/>
    </row>
    <row r="388" spans="2:9" ht="12.75" customHeight="1" x14ac:dyDescent="0.2">
      <c r="B388" s="295" t="s">
        <v>360</v>
      </c>
      <c r="C388" s="295" t="s">
        <v>361</v>
      </c>
      <c r="D388" s="295" t="s">
        <v>362</v>
      </c>
      <c r="E388" s="295" t="s">
        <v>635</v>
      </c>
      <c r="F388" s="295" t="s">
        <v>364</v>
      </c>
      <c r="G388" s="295" t="s">
        <v>365</v>
      </c>
      <c r="H388" s="295"/>
      <c r="I388" s="295" t="s">
        <v>366</v>
      </c>
    </row>
    <row r="389" spans="2:9" x14ac:dyDescent="0.2">
      <c r="B389" s="295"/>
      <c r="C389" s="295"/>
      <c r="D389" s="295"/>
      <c r="E389" s="295"/>
      <c r="F389" s="295"/>
      <c r="G389" s="295"/>
      <c r="H389" s="295"/>
      <c r="I389" s="295"/>
    </row>
    <row r="390" spans="2:9" x14ac:dyDescent="0.2">
      <c r="B390" s="295"/>
      <c r="C390" s="295"/>
      <c r="D390" s="295"/>
      <c r="E390" s="295"/>
      <c r="F390" s="295"/>
      <c r="G390" s="5" t="s">
        <v>367</v>
      </c>
      <c r="H390" s="5" t="s">
        <v>0</v>
      </c>
      <c r="I390" s="295"/>
    </row>
    <row r="391" spans="2:9" ht="18" x14ac:dyDescent="0.2">
      <c r="B391" s="7">
        <v>429</v>
      </c>
      <c r="C391" s="173" t="s">
        <v>587</v>
      </c>
      <c r="D391" s="195" t="s">
        <v>731</v>
      </c>
      <c r="E391" s="174" t="s">
        <v>213</v>
      </c>
      <c r="F391" s="115">
        <f>SUM(G391:H391)</f>
        <v>1</v>
      </c>
      <c r="G391" s="115"/>
      <c r="H391" s="115">
        <v>1</v>
      </c>
      <c r="I391" s="198"/>
    </row>
    <row r="392" spans="2:9" x14ac:dyDescent="0.2">
      <c r="B392" s="174" t="s">
        <v>518</v>
      </c>
      <c r="C392" s="6" t="s">
        <v>65</v>
      </c>
      <c r="D392" s="195" t="s">
        <v>732</v>
      </c>
      <c r="E392" s="7" t="s">
        <v>214</v>
      </c>
      <c r="F392" s="115">
        <f>SUM(G392:H392)</f>
        <v>4</v>
      </c>
      <c r="G392" s="115">
        <v>4</v>
      </c>
      <c r="H392" s="115"/>
      <c r="I392" s="115"/>
    </row>
    <row r="393" spans="2:9" x14ac:dyDescent="0.2">
      <c r="B393" s="291" t="s">
        <v>582</v>
      </c>
      <c r="C393" s="291"/>
      <c r="D393" s="291"/>
      <c r="E393" s="291"/>
      <c r="F393" s="138">
        <f>SUM(F391:F392)</f>
        <v>5</v>
      </c>
      <c r="G393" s="138">
        <f>SUM(G391:G392)</f>
        <v>4</v>
      </c>
      <c r="H393" s="138">
        <f>SUM(H391:H392)</f>
        <v>1</v>
      </c>
      <c r="I393" s="210">
        <f>SUM(I391:I392)</f>
        <v>0</v>
      </c>
    </row>
    <row r="394" spans="2:9" ht="12.75" customHeight="1" x14ac:dyDescent="0.2">
      <c r="B394" s="204" t="s">
        <v>90</v>
      </c>
      <c r="C394" s="296" t="s">
        <v>172</v>
      </c>
      <c r="D394" s="297"/>
      <c r="E394" s="297"/>
      <c r="F394" s="297"/>
      <c r="G394" s="297"/>
      <c r="H394" s="297"/>
      <c r="I394" s="298"/>
    </row>
    <row r="395" spans="2:9" ht="12.75" customHeight="1" x14ac:dyDescent="0.2">
      <c r="B395" s="204" t="s">
        <v>93</v>
      </c>
      <c r="C395" s="296" t="s">
        <v>175</v>
      </c>
      <c r="D395" s="297"/>
      <c r="E395" s="297"/>
      <c r="F395" s="297"/>
      <c r="G395" s="297"/>
      <c r="H395" s="297"/>
      <c r="I395" s="298"/>
    </row>
    <row r="396" spans="2:9" ht="12.75" customHeight="1" x14ac:dyDescent="0.2">
      <c r="B396" s="295" t="s">
        <v>360</v>
      </c>
      <c r="C396" s="295" t="s">
        <v>361</v>
      </c>
      <c r="D396" s="295" t="s">
        <v>362</v>
      </c>
      <c r="E396" s="295" t="s">
        <v>635</v>
      </c>
      <c r="F396" s="295" t="s">
        <v>364</v>
      </c>
      <c r="G396" s="295" t="s">
        <v>365</v>
      </c>
      <c r="H396" s="295"/>
      <c r="I396" s="295" t="s">
        <v>366</v>
      </c>
    </row>
    <row r="397" spans="2:9" x14ac:dyDescent="0.2">
      <c r="B397" s="295"/>
      <c r="C397" s="295"/>
      <c r="D397" s="295"/>
      <c r="E397" s="295"/>
      <c r="F397" s="295"/>
      <c r="G397" s="295"/>
      <c r="H397" s="295"/>
      <c r="I397" s="295"/>
    </row>
    <row r="398" spans="2:9" x14ac:dyDescent="0.2">
      <c r="B398" s="295"/>
      <c r="C398" s="295"/>
      <c r="D398" s="295"/>
      <c r="E398" s="295"/>
      <c r="F398" s="295"/>
      <c r="G398" s="5" t="s">
        <v>367</v>
      </c>
      <c r="H398" s="5" t="s">
        <v>0</v>
      </c>
      <c r="I398" s="295"/>
    </row>
    <row r="399" spans="2:9" ht="18" x14ac:dyDescent="0.2">
      <c r="B399" s="7">
        <v>434</v>
      </c>
      <c r="C399" s="173" t="s">
        <v>587</v>
      </c>
      <c r="D399" s="195" t="s">
        <v>733</v>
      </c>
      <c r="E399" s="174" t="s">
        <v>213</v>
      </c>
      <c r="F399" s="115">
        <f>SUM(G399:H399)</f>
        <v>1</v>
      </c>
      <c r="G399" s="115"/>
      <c r="H399" s="115">
        <v>1</v>
      </c>
      <c r="I399" s="198"/>
    </row>
    <row r="400" spans="2:9" x14ac:dyDescent="0.2">
      <c r="B400" s="7">
        <v>435</v>
      </c>
      <c r="C400" s="6" t="s">
        <v>65</v>
      </c>
      <c r="D400" s="195" t="s">
        <v>734</v>
      </c>
      <c r="E400" s="7" t="s">
        <v>214</v>
      </c>
      <c r="F400" s="115">
        <f>SUM(G400:H400)</f>
        <v>1</v>
      </c>
      <c r="G400" s="115">
        <v>1</v>
      </c>
      <c r="H400" s="115"/>
      <c r="I400" s="115"/>
    </row>
    <row r="401" spans="2:9" x14ac:dyDescent="0.2">
      <c r="B401" s="7">
        <v>436</v>
      </c>
      <c r="C401" s="173" t="s">
        <v>607</v>
      </c>
      <c r="D401" s="195" t="s">
        <v>735</v>
      </c>
      <c r="E401" s="7" t="s">
        <v>215</v>
      </c>
      <c r="F401" s="115">
        <f>SUM(G401:G401)</f>
        <v>1</v>
      </c>
      <c r="G401" s="115">
        <v>1</v>
      </c>
      <c r="I401" s="115"/>
    </row>
    <row r="402" spans="2:9" x14ac:dyDescent="0.2">
      <c r="B402" s="291" t="s">
        <v>582</v>
      </c>
      <c r="C402" s="291"/>
      <c r="D402" s="291"/>
      <c r="E402" s="291"/>
      <c r="F402" s="119">
        <f>SUM(F399:F401)</f>
        <v>3</v>
      </c>
      <c r="G402" s="119">
        <f>SUM(G399:G401)</f>
        <v>2</v>
      </c>
      <c r="H402" s="119">
        <f>SUM(H399:H401)</f>
        <v>1</v>
      </c>
      <c r="I402" s="210">
        <f>SUM(I399:I400)</f>
        <v>0</v>
      </c>
    </row>
    <row r="403" spans="2:9" ht="19.5" customHeight="1" x14ac:dyDescent="0.2">
      <c r="B403" s="290" t="s">
        <v>580</v>
      </c>
      <c r="C403" s="290"/>
      <c r="D403" s="290"/>
      <c r="E403" s="290"/>
      <c r="F403" s="212">
        <f>F402+F393+F385+F377</f>
        <v>19</v>
      </c>
      <c r="G403" s="207">
        <f>G402+G393+G385+G377</f>
        <v>15</v>
      </c>
      <c r="H403" s="207">
        <f>H402+H393+H385+H377</f>
        <v>4</v>
      </c>
      <c r="I403" s="207">
        <f>I402+I393+I385+I377</f>
        <v>1</v>
      </c>
    </row>
    <row r="404" spans="2:9" ht="12.75" customHeight="1" x14ac:dyDescent="0.2">
      <c r="B404" s="204" t="s">
        <v>94</v>
      </c>
      <c r="C404" s="296" t="s">
        <v>176</v>
      </c>
      <c r="D404" s="297"/>
      <c r="E404" s="297"/>
      <c r="F404" s="297"/>
      <c r="G404" s="297"/>
      <c r="H404" s="297"/>
      <c r="I404" s="298"/>
    </row>
    <row r="405" spans="2:9" ht="12.75" customHeight="1" x14ac:dyDescent="0.2">
      <c r="B405" s="204" t="s">
        <v>94</v>
      </c>
      <c r="C405" s="296" t="s">
        <v>359</v>
      </c>
      <c r="D405" s="297"/>
      <c r="E405" s="297"/>
      <c r="F405" s="297"/>
      <c r="G405" s="297"/>
      <c r="H405" s="297"/>
      <c r="I405" s="298"/>
    </row>
    <row r="406" spans="2:9" ht="12.75" customHeight="1" x14ac:dyDescent="0.2">
      <c r="B406" s="295" t="s">
        <v>360</v>
      </c>
      <c r="C406" s="295" t="s">
        <v>361</v>
      </c>
      <c r="D406" s="295" t="s">
        <v>362</v>
      </c>
      <c r="E406" s="295" t="s">
        <v>635</v>
      </c>
      <c r="F406" s="295" t="s">
        <v>364</v>
      </c>
      <c r="G406" s="295" t="s">
        <v>365</v>
      </c>
      <c r="H406" s="295"/>
      <c r="I406" s="295" t="s">
        <v>366</v>
      </c>
    </row>
    <row r="407" spans="2:9" x14ac:dyDescent="0.2">
      <c r="B407" s="295"/>
      <c r="C407" s="295"/>
      <c r="D407" s="295"/>
      <c r="E407" s="295"/>
      <c r="F407" s="295"/>
      <c r="G407" s="295"/>
      <c r="H407" s="295"/>
      <c r="I407" s="295"/>
    </row>
    <row r="408" spans="2:9" x14ac:dyDescent="0.2">
      <c r="B408" s="295"/>
      <c r="C408" s="295"/>
      <c r="D408" s="295"/>
      <c r="E408" s="295"/>
      <c r="F408" s="295"/>
      <c r="G408" s="5" t="s">
        <v>367</v>
      </c>
      <c r="H408" s="5" t="s">
        <v>0</v>
      </c>
      <c r="I408" s="295"/>
    </row>
    <row r="409" spans="2:9" x14ac:dyDescent="0.2">
      <c r="B409" s="7">
        <v>437</v>
      </c>
      <c r="C409" s="173" t="s">
        <v>593</v>
      </c>
      <c r="D409" s="195" t="s">
        <v>736</v>
      </c>
      <c r="E409" s="174" t="s">
        <v>332</v>
      </c>
      <c r="F409" s="115">
        <f>SUM(G409:H409)</f>
        <v>1</v>
      </c>
      <c r="G409" s="115"/>
      <c r="H409" s="115">
        <v>1</v>
      </c>
      <c r="I409" s="7">
        <v>1</v>
      </c>
    </row>
    <row r="410" spans="2:9" x14ac:dyDescent="0.2">
      <c r="B410" s="7">
        <v>438</v>
      </c>
      <c r="C410" s="6" t="s">
        <v>65</v>
      </c>
      <c r="D410" s="195" t="s">
        <v>737</v>
      </c>
      <c r="E410" s="7" t="s">
        <v>214</v>
      </c>
      <c r="F410" s="115">
        <f>SUM(G410:H410)</f>
        <v>1</v>
      </c>
      <c r="G410" s="115">
        <v>1</v>
      </c>
      <c r="H410" s="115"/>
      <c r="I410" s="115"/>
    </row>
    <row r="411" spans="2:9" x14ac:dyDescent="0.2">
      <c r="B411" s="189" t="s">
        <v>519</v>
      </c>
      <c r="C411" s="130" t="s">
        <v>26</v>
      </c>
      <c r="D411" s="195" t="s">
        <v>738</v>
      </c>
      <c r="E411" s="115" t="s">
        <v>215</v>
      </c>
      <c r="F411" s="115">
        <f>SUM(G411:H411)</f>
        <v>6</v>
      </c>
      <c r="G411" s="115">
        <v>6</v>
      </c>
      <c r="H411" s="115"/>
      <c r="I411" s="115"/>
    </row>
    <row r="412" spans="2:9" ht="15" customHeight="1" x14ac:dyDescent="0.2">
      <c r="B412" s="7">
        <v>445</v>
      </c>
      <c r="C412" s="123" t="s">
        <v>27</v>
      </c>
      <c r="D412" s="195" t="s">
        <v>738</v>
      </c>
      <c r="E412" s="7" t="s">
        <v>215</v>
      </c>
      <c r="F412" s="115">
        <f>SUM(G412:H412)</f>
        <v>1</v>
      </c>
      <c r="G412" s="115">
        <v>1</v>
      </c>
      <c r="H412" s="115"/>
      <c r="I412" s="115"/>
    </row>
    <row r="413" spans="2:9" x14ac:dyDescent="0.2">
      <c r="B413" s="292" t="s">
        <v>581</v>
      </c>
      <c r="C413" s="293"/>
      <c r="D413" s="293"/>
      <c r="E413" s="294"/>
      <c r="F413" s="119">
        <f>SUM(F409:F412)</f>
        <v>9</v>
      </c>
      <c r="G413" s="119">
        <f>SUM(G409:G412)</f>
        <v>8</v>
      </c>
      <c r="H413" s="119">
        <f>SUM(H409:H412)</f>
        <v>1</v>
      </c>
      <c r="I413" s="119">
        <f>SUM(I409:I412)</f>
        <v>1</v>
      </c>
    </row>
    <row r="414" spans="2:9" ht="12.75" customHeight="1" x14ac:dyDescent="0.2">
      <c r="B414" s="204" t="s">
        <v>94</v>
      </c>
      <c r="C414" s="296" t="s">
        <v>177</v>
      </c>
      <c r="D414" s="297"/>
      <c r="E414" s="297"/>
      <c r="F414" s="297"/>
      <c r="G414" s="297"/>
      <c r="H414" s="297"/>
      <c r="I414" s="298"/>
    </row>
    <row r="415" spans="2:9" ht="12.75" customHeight="1" x14ac:dyDescent="0.2">
      <c r="B415" s="204" t="s">
        <v>95</v>
      </c>
      <c r="C415" s="296" t="s">
        <v>178</v>
      </c>
      <c r="D415" s="297"/>
      <c r="E415" s="297"/>
      <c r="F415" s="297"/>
      <c r="G415" s="297"/>
      <c r="H415" s="297"/>
      <c r="I415" s="298"/>
    </row>
    <row r="416" spans="2:9" ht="12.75" customHeight="1" x14ac:dyDescent="0.2">
      <c r="B416" s="295" t="s">
        <v>360</v>
      </c>
      <c r="C416" s="295" t="s">
        <v>361</v>
      </c>
      <c r="D416" s="295" t="s">
        <v>362</v>
      </c>
      <c r="E416" s="295" t="s">
        <v>635</v>
      </c>
      <c r="F416" s="295" t="s">
        <v>364</v>
      </c>
      <c r="G416" s="295" t="s">
        <v>365</v>
      </c>
      <c r="H416" s="295"/>
      <c r="I416" s="295" t="s">
        <v>366</v>
      </c>
    </row>
    <row r="417" spans="2:9" x14ac:dyDescent="0.2">
      <c r="B417" s="295"/>
      <c r="C417" s="295"/>
      <c r="D417" s="295"/>
      <c r="E417" s="295"/>
      <c r="F417" s="295"/>
      <c r="G417" s="295"/>
      <c r="H417" s="295"/>
      <c r="I417" s="295"/>
    </row>
    <row r="418" spans="2:9" x14ac:dyDescent="0.2">
      <c r="B418" s="295"/>
      <c r="C418" s="295"/>
      <c r="D418" s="295"/>
      <c r="E418" s="295"/>
      <c r="F418" s="295"/>
      <c r="G418" s="5" t="s">
        <v>367</v>
      </c>
      <c r="H418" s="5" t="s">
        <v>0</v>
      </c>
      <c r="I418" s="295"/>
    </row>
    <row r="419" spans="2:9" x14ac:dyDescent="0.2">
      <c r="B419" s="7">
        <v>446</v>
      </c>
      <c r="C419" s="173" t="s">
        <v>587</v>
      </c>
      <c r="D419" s="195" t="s">
        <v>739</v>
      </c>
      <c r="E419" s="174" t="s">
        <v>213</v>
      </c>
      <c r="F419" s="115">
        <f>SUM(G419:H419)</f>
        <v>1</v>
      </c>
      <c r="G419" s="115"/>
      <c r="H419" s="115">
        <v>1</v>
      </c>
      <c r="I419" s="7"/>
    </row>
    <row r="420" spans="2:9" x14ac:dyDescent="0.2">
      <c r="B420" s="7">
        <v>447</v>
      </c>
      <c r="C420" s="6" t="s">
        <v>65</v>
      </c>
      <c r="D420" s="195" t="s">
        <v>740</v>
      </c>
      <c r="E420" s="7" t="s">
        <v>214</v>
      </c>
      <c r="F420" s="115">
        <f>SUM(G420:H420)</f>
        <v>1</v>
      </c>
      <c r="G420" s="115">
        <v>1</v>
      </c>
      <c r="H420" s="115"/>
      <c r="I420" s="115"/>
    </row>
    <row r="421" spans="2:9" x14ac:dyDescent="0.2">
      <c r="B421" s="7">
        <v>448</v>
      </c>
      <c r="C421" s="6" t="s">
        <v>33</v>
      </c>
      <c r="D421" s="195" t="s">
        <v>740</v>
      </c>
      <c r="E421" s="7" t="s">
        <v>214</v>
      </c>
      <c r="F421" s="115">
        <f>SUM(G421:H421)</f>
        <v>1</v>
      </c>
      <c r="G421" s="115">
        <v>1</v>
      </c>
      <c r="H421" s="115"/>
      <c r="I421" s="115"/>
    </row>
    <row r="422" spans="2:9" x14ac:dyDescent="0.2">
      <c r="B422" s="291" t="s">
        <v>582</v>
      </c>
      <c r="C422" s="291"/>
      <c r="D422" s="291"/>
      <c r="E422" s="291"/>
      <c r="F422" s="119">
        <f>SUM(F419:F421)</f>
        <v>3</v>
      </c>
      <c r="G422" s="119">
        <f>SUM(G419:G421)</f>
        <v>2</v>
      </c>
      <c r="H422" s="119">
        <f>SUM(H419:H421)</f>
        <v>1</v>
      </c>
      <c r="I422" s="119">
        <f>SUM(I419:I421)</f>
        <v>0</v>
      </c>
    </row>
    <row r="423" spans="2:9" ht="12.75" customHeight="1" x14ac:dyDescent="0.2">
      <c r="B423" s="204" t="s">
        <v>94</v>
      </c>
      <c r="C423" s="296" t="s">
        <v>177</v>
      </c>
      <c r="D423" s="297"/>
      <c r="E423" s="297"/>
      <c r="F423" s="297"/>
      <c r="G423" s="297"/>
      <c r="H423" s="297"/>
      <c r="I423" s="298"/>
    </row>
    <row r="424" spans="2:9" x14ac:dyDescent="0.2">
      <c r="B424" s="204" t="s">
        <v>96</v>
      </c>
      <c r="C424" s="299" t="s">
        <v>179</v>
      </c>
      <c r="D424" s="300"/>
      <c r="E424" s="300"/>
      <c r="F424" s="300"/>
      <c r="G424" s="300"/>
      <c r="H424" s="300"/>
      <c r="I424" s="301"/>
    </row>
    <row r="425" spans="2:9" ht="12.75" customHeight="1" x14ac:dyDescent="0.2">
      <c r="B425" s="295" t="s">
        <v>360</v>
      </c>
      <c r="C425" s="295" t="s">
        <v>361</v>
      </c>
      <c r="D425" s="295" t="s">
        <v>362</v>
      </c>
      <c r="E425" s="295" t="s">
        <v>635</v>
      </c>
      <c r="F425" s="295" t="s">
        <v>364</v>
      </c>
      <c r="G425" s="295" t="s">
        <v>365</v>
      </c>
      <c r="H425" s="295"/>
      <c r="I425" s="295" t="s">
        <v>366</v>
      </c>
    </row>
    <row r="426" spans="2:9" x14ac:dyDescent="0.2">
      <c r="B426" s="295"/>
      <c r="C426" s="295"/>
      <c r="D426" s="295"/>
      <c r="E426" s="295"/>
      <c r="F426" s="295"/>
      <c r="G426" s="295"/>
      <c r="H426" s="295"/>
      <c r="I426" s="295"/>
    </row>
    <row r="427" spans="2:9" x14ac:dyDescent="0.2">
      <c r="B427" s="295"/>
      <c r="C427" s="295"/>
      <c r="D427" s="295"/>
      <c r="E427" s="295"/>
      <c r="F427" s="295"/>
      <c r="G427" s="5" t="s">
        <v>367</v>
      </c>
      <c r="H427" s="5" t="s">
        <v>0</v>
      </c>
      <c r="I427" s="295"/>
    </row>
    <row r="428" spans="2:9" x14ac:dyDescent="0.2">
      <c r="B428" s="7">
        <v>449</v>
      </c>
      <c r="C428" s="173" t="s">
        <v>587</v>
      </c>
      <c r="D428" s="195" t="s">
        <v>741</v>
      </c>
      <c r="E428" s="174" t="s">
        <v>213</v>
      </c>
      <c r="F428" s="115">
        <f>SUM(G428:H428)</f>
        <v>1</v>
      </c>
      <c r="G428" s="115"/>
      <c r="H428" s="115">
        <v>1</v>
      </c>
      <c r="I428" s="7"/>
    </row>
    <row r="429" spans="2:9" x14ac:dyDescent="0.2">
      <c r="B429" s="174" t="s">
        <v>520</v>
      </c>
      <c r="C429" s="6" t="s">
        <v>80</v>
      </c>
      <c r="D429" s="195" t="s">
        <v>742</v>
      </c>
      <c r="E429" s="7" t="s">
        <v>214</v>
      </c>
      <c r="F429" s="115">
        <f>SUM(G429:H429)</f>
        <v>2</v>
      </c>
      <c r="G429" s="115">
        <v>2</v>
      </c>
      <c r="H429" s="115"/>
      <c r="I429" s="115"/>
    </row>
    <row r="430" spans="2:9" x14ac:dyDescent="0.2">
      <c r="B430" s="291" t="s">
        <v>582</v>
      </c>
      <c r="C430" s="291"/>
      <c r="D430" s="291"/>
      <c r="E430" s="291"/>
      <c r="F430" s="119">
        <f>SUM(F428:F429)</f>
        <v>3</v>
      </c>
      <c r="G430" s="119">
        <f>SUM(G428:G429)</f>
        <v>2</v>
      </c>
      <c r="H430" s="119">
        <f>SUM(H428:H429)</f>
        <v>1</v>
      </c>
      <c r="I430" s="119">
        <f>SUM(I428:I429)</f>
        <v>0</v>
      </c>
    </row>
    <row r="431" spans="2:9" ht="12.75" customHeight="1" x14ac:dyDescent="0.2">
      <c r="B431" s="204" t="s">
        <v>94</v>
      </c>
      <c r="C431" s="296" t="s">
        <v>177</v>
      </c>
      <c r="D431" s="297"/>
      <c r="E431" s="297"/>
      <c r="F431" s="297"/>
      <c r="G431" s="297"/>
      <c r="H431" s="297"/>
      <c r="I431" s="298"/>
    </row>
    <row r="432" spans="2:9" x14ac:dyDescent="0.2">
      <c r="B432" s="204" t="s">
        <v>97</v>
      </c>
      <c r="C432" s="299" t="s">
        <v>180</v>
      </c>
      <c r="D432" s="300"/>
      <c r="E432" s="300"/>
      <c r="F432" s="300"/>
      <c r="G432" s="300"/>
      <c r="H432" s="300"/>
      <c r="I432" s="301"/>
    </row>
    <row r="433" spans="2:9" ht="12.75" customHeight="1" x14ac:dyDescent="0.2">
      <c r="B433" s="295" t="s">
        <v>360</v>
      </c>
      <c r="C433" s="295" t="s">
        <v>361</v>
      </c>
      <c r="D433" s="295" t="s">
        <v>362</v>
      </c>
      <c r="E433" s="295" t="s">
        <v>635</v>
      </c>
      <c r="F433" s="295" t="s">
        <v>364</v>
      </c>
      <c r="G433" s="295" t="s">
        <v>365</v>
      </c>
      <c r="H433" s="295"/>
      <c r="I433" s="295" t="s">
        <v>366</v>
      </c>
    </row>
    <row r="434" spans="2:9" x14ac:dyDescent="0.2">
      <c r="B434" s="295"/>
      <c r="C434" s="295"/>
      <c r="D434" s="295"/>
      <c r="E434" s="295"/>
      <c r="F434" s="295"/>
      <c r="G434" s="295"/>
      <c r="H434" s="295"/>
      <c r="I434" s="295"/>
    </row>
    <row r="435" spans="2:9" x14ac:dyDescent="0.2">
      <c r="B435" s="295"/>
      <c r="C435" s="295"/>
      <c r="D435" s="295"/>
      <c r="E435" s="295"/>
      <c r="F435" s="295"/>
      <c r="G435" s="5" t="s">
        <v>367</v>
      </c>
      <c r="H435" s="5" t="s">
        <v>0</v>
      </c>
      <c r="I435" s="295"/>
    </row>
    <row r="436" spans="2:9" x14ac:dyDescent="0.2">
      <c r="B436" s="7">
        <v>452</v>
      </c>
      <c r="C436" s="173" t="s">
        <v>587</v>
      </c>
      <c r="D436" s="195" t="s">
        <v>743</v>
      </c>
      <c r="E436" s="174" t="s">
        <v>213</v>
      </c>
      <c r="F436" s="115">
        <f>SUM(G436:H436)</f>
        <v>1</v>
      </c>
      <c r="G436" s="115"/>
      <c r="H436" s="115">
        <v>1</v>
      </c>
      <c r="I436" s="7"/>
    </row>
    <row r="437" spans="2:9" x14ac:dyDescent="0.2">
      <c r="B437" s="174" t="s">
        <v>521</v>
      </c>
      <c r="C437" s="6" t="s">
        <v>80</v>
      </c>
      <c r="D437" s="195" t="s">
        <v>744</v>
      </c>
      <c r="E437" s="7" t="s">
        <v>214</v>
      </c>
      <c r="F437" s="115">
        <f>SUM(G437:H437)</f>
        <v>4</v>
      </c>
      <c r="G437" s="115">
        <v>4</v>
      </c>
      <c r="H437" s="115"/>
      <c r="I437" s="115"/>
    </row>
    <row r="438" spans="2:9" x14ac:dyDescent="0.2">
      <c r="B438" s="7">
        <v>457</v>
      </c>
      <c r="C438" s="6" t="s">
        <v>65</v>
      </c>
      <c r="D438" s="195" t="s">
        <v>744</v>
      </c>
      <c r="E438" s="7" t="s">
        <v>214</v>
      </c>
      <c r="F438" s="115">
        <f>SUM(G438:H438)</f>
        <v>1</v>
      </c>
      <c r="G438" s="115">
        <v>1</v>
      </c>
      <c r="H438" s="115"/>
      <c r="I438" s="115"/>
    </row>
    <row r="439" spans="2:9" x14ac:dyDescent="0.2">
      <c r="B439" s="291" t="s">
        <v>582</v>
      </c>
      <c r="C439" s="291"/>
      <c r="D439" s="291"/>
      <c r="E439" s="291"/>
      <c r="F439" s="119">
        <f>SUM(F436:F438)</f>
        <v>6</v>
      </c>
      <c r="G439" s="119">
        <f>SUM(G436:G438)</f>
        <v>5</v>
      </c>
      <c r="H439" s="119">
        <f>SUM(H436:H438)</f>
        <v>1</v>
      </c>
      <c r="I439" s="119">
        <f>SUM(I436:I438)</f>
        <v>0</v>
      </c>
    </row>
    <row r="440" spans="2:9" ht="12.75" customHeight="1" x14ac:dyDescent="0.2">
      <c r="B440" s="204" t="s">
        <v>94</v>
      </c>
      <c r="C440" s="296" t="s">
        <v>177</v>
      </c>
      <c r="D440" s="297"/>
      <c r="E440" s="297"/>
      <c r="F440" s="297"/>
      <c r="G440" s="297"/>
      <c r="H440" s="297"/>
      <c r="I440" s="298"/>
    </row>
    <row r="441" spans="2:9" x14ac:dyDescent="0.2">
      <c r="B441" s="204" t="s">
        <v>98</v>
      </c>
      <c r="C441" s="299" t="s">
        <v>184</v>
      </c>
      <c r="D441" s="300"/>
      <c r="E441" s="300"/>
      <c r="F441" s="300"/>
      <c r="G441" s="300"/>
      <c r="H441" s="300"/>
      <c r="I441" s="301"/>
    </row>
    <row r="442" spans="2:9" ht="12.75" customHeight="1" x14ac:dyDescent="0.2">
      <c r="B442" s="295" t="s">
        <v>360</v>
      </c>
      <c r="C442" s="295" t="s">
        <v>361</v>
      </c>
      <c r="D442" s="295" t="s">
        <v>362</v>
      </c>
      <c r="E442" s="295" t="s">
        <v>635</v>
      </c>
      <c r="F442" s="295" t="s">
        <v>364</v>
      </c>
      <c r="G442" s="295" t="s">
        <v>365</v>
      </c>
      <c r="H442" s="295"/>
      <c r="I442" s="295" t="s">
        <v>366</v>
      </c>
    </row>
    <row r="443" spans="2:9" x14ac:dyDescent="0.2">
      <c r="B443" s="295"/>
      <c r="C443" s="295"/>
      <c r="D443" s="295"/>
      <c r="E443" s="295"/>
      <c r="F443" s="295"/>
      <c r="G443" s="295"/>
      <c r="H443" s="295"/>
      <c r="I443" s="295"/>
    </row>
    <row r="444" spans="2:9" x14ac:dyDescent="0.2">
      <c r="B444" s="295"/>
      <c r="C444" s="295"/>
      <c r="D444" s="295"/>
      <c r="E444" s="295"/>
      <c r="F444" s="295"/>
      <c r="G444" s="5" t="s">
        <v>367</v>
      </c>
      <c r="H444" s="5" t="s">
        <v>0</v>
      </c>
      <c r="I444" s="295"/>
    </row>
    <row r="445" spans="2:9" x14ac:dyDescent="0.2">
      <c r="B445" s="7">
        <v>458</v>
      </c>
      <c r="C445" s="6" t="s">
        <v>77</v>
      </c>
      <c r="D445" s="195" t="s">
        <v>745</v>
      </c>
      <c r="E445" s="174" t="s">
        <v>213</v>
      </c>
      <c r="F445" s="115">
        <f>SUM(G445:H445)</f>
        <v>1</v>
      </c>
      <c r="G445" s="115"/>
      <c r="H445" s="115">
        <v>1</v>
      </c>
      <c r="I445" s="7"/>
    </row>
    <row r="446" spans="2:9" x14ac:dyDescent="0.2">
      <c r="B446" s="7">
        <v>459</v>
      </c>
      <c r="C446" s="6" t="s">
        <v>65</v>
      </c>
      <c r="D446" s="195" t="s">
        <v>746</v>
      </c>
      <c r="E446" s="7" t="s">
        <v>214</v>
      </c>
      <c r="F446" s="115">
        <f>SUM(G446:H446)</f>
        <v>1</v>
      </c>
      <c r="G446" s="115">
        <v>1</v>
      </c>
      <c r="H446" s="115"/>
      <c r="I446" s="115"/>
    </row>
    <row r="447" spans="2:9" x14ac:dyDescent="0.2">
      <c r="B447" s="291" t="s">
        <v>582</v>
      </c>
      <c r="C447" s="291"/>
      <c r="D447" s="291"/>
      <c r="E447" s="291"/>
      <c r="F447" s="119">
        <f>SUM(F445:F446)</f>
        <v>2</v>
      </c>
      <c r="G447" s="119">
        <f>SUM(G445:G446)</f>
        <v>1</v>
      </c>
      <c r="H447" s="119">
        <f>SUM(H445:H446)</f>
        <v>1</v>
      </c>
      <c r="I447" s="119">
        <f>SUM(I445:I446)</f>
        <v>0</v>
      </c>
    </row>
    <row r="448" spans="2:9" ht="16.5" customHeight="1" x14ac:dyDescent="0.2">
      <c r="B448" s="290" t="s">
        <v>580</v>
      </c>
      <c r="C448" s="290"/>
      <c r="D448" s="290"/>
      <c r="E448" s="290"/>
      <c r="F448" s="207">
        <f>F447+F439+F430+F422+F413</f>
        <v>23</v>
      </c>
      <c r="G448" s="207">
        <f>G447+G439+G430+G422+G413</f>
        <v>18</v>
      </c>
      <c r="H448" s="207">
        <f>H447+H439+H430+H422+H413</f>
        <v>5</v>
      </c>
      <c r="I448" s="207">
        <f>I447+I439+I430+I422+I413</f>
        <v>1</v>
      </c>
    </row>
    <row r="449" spans="2:9" ht="12.75" customHeight="1" x14ac:dyDescent="0.2">
      <c r="B449" s="204" t="s">
        <v>99</v>
      </c>
      <c r="C449" s="296" t="s">
        <v>185</v>
      </c>
      <c r="D449" s="297"/>
      <c r="E449" s="297"/>
      <c r="F449" s="297"/>
      <c r="G449" s="297"/>
      <c r="H449" s="297"/>
      <c r="I449" s="298"/>
    </row>
    <row r="450" spans="2:9" x14ac:dyDescent="0.2">
      <c r="B450" s="204" t="s">
        <v>99</v>
      </c>
      <c r="C450" s="299" t="s">
        <v>359</v>
      </c>
      <c r="D450" s="300"/>
      <c r="E450" s="300"/>
      <c r="F450" s="300"/>
      <c r="G450" s="300"/>
      <c r="H450" s="300"/>
      <c r="I450" s="301"/>
    </row>
    <row r="451" spans="2:9" ht="12.75" customHeight="1" x14ac:dyDescent="0.2">
      <c r="B451" s="295" t="s">
        <v>360</v>
      </c>
      <c r="C451" s="295" t="s">
        <v>361</v>
      </c>
      <c r="D451" s="295" t="s">
        <v>362</v>
      </c>
      <c r="E451" s="295" t="s">
        <v>635</v>
      </c>
      <c r="F451" s="295" t="s">
        <v>364</v>
      </c>
      <c r="G451" s="295" t="s">
        <v>365</v>
      </c>
      <c r="H451" s="295"/>
      <c r="I451" s="295" t="s">
        <v>366</v>
      </c>
    </row>
    <row r="452" spans="2:9" x14ac:dyDescent="0.2">
      <c r="B452" s="295"/>
      <c r="C452" s="295"/>
      <c r="D452" s="295"/>
      <c r="E452" s="295"/>
      <c r="F452" s="295"/>
      <c r="G452" s="295"/>
      <c r="H452" s="295"/>
      <c r="I452" s="295"/>
    </row>
    <row r="453" spans="2:9" x14ac:dyDescent="0.2">
      <c r="B453" s="295"/>
      <c r="C453" s="295"/>
      <c r="D453" s="295"/>
      <c r="E453" s="295"/>
      <c r="F453" s="295"/>
      <c r="G453" s="5" t="s">
        <v>367</v>
      </c>
      <c r="H453" s="5" t="s">
        <v>0</v>
      </c>
      <c r="I453" s="295"/>
    </row>
    <row r="454" spans="2:9" x14ac:dyDescent="0.2">
      <c r="B454" s="7">
        <v>460</v>
      </c>
      <c r="C454" s="173" t="s">
        <v>593</v>
      </c>
      <c r="D454" s="195" t="s">
        <v>747</v>
      </c>
      <c r="E454" s="174" t="s">
        <v>332</v>
      </c>
      <c r="F454" s="115">
        <f>SUM(G454:H454)</f>
        <v>1</v>
      </c>
      <c r="G454" s="115"/>
      <c r="H454" s="115">
        <v>1</v>
      </c>
      <c r="I454" s="7">
        <v>1</v>
      </c>
    </row>
    <row r="455" spans="2:9" x14ac:dyDescent="0.2">
      <c r="B455" s="7">
        <v>461</v>
      </c>
      <c r="C455" s="6" t="s">
        <v>100</v>
      </c>
      <c r="D455" s="195" t="s">
        <v>748</v>
      </c>
      <c r="E455" s="7" t="s">
        <v>214</v>
      </c>
      <c r="F455" s="115">
        <f>SUM(G455:H455)</f>
        <v>1</v>
      </c>
      <c r="G455" s="115">
        <v>1</v>
      </c>
      <c r="H455" s="115"/>
      <c r="I455" s="115"/>
    </row>
    <row r="456" spans="2:9" x14ac:dyDescent="0.2">
      <c r="B456" s="7">
        <v>462</v>
      </c>
      <c r="C456" s="123" t="s">
        <v>27</v>
      </c>
      <c r="D456" s="195" t="s">
        <v>749</v>
      </c>
      <c r="E456" s="7" t="s">
        <v>215</v>
      </c>
      <c r="F456" s="115">
        <f>SUM(G456:H456)</f>
        <v>1</v>
      </c>
      <c r="G456" s="115">
        <v>1</v>
      </c>
      <c r="H456" s="115"/>
      <c r="I456" s="115"/>
    </row>
    <row r="457" spans="2:9" x14ac:dyDescent="0.2">
      <c r="B457" s="292" t="s">
        <v>581</v>
      </c>
      <c r="C457" s="293"/>
      <c r="D457" s="293"/>
      <c r="E457" s="294"/>
      <c r="F457" s="119">
        <f>SUM(F454:F456)</f>
        <v>3</v>
      </c>
      <c r="G457" s="119">
        <f>SUM(G454:G456)</f>
        <v>2</v>
      </c>
      <c r="H457" s="119">
        <f>SUM(H454:H456)</f>
        <v>1</v>
      </c>
      <c r="I457" s="119">
        <f>SUM(I454:I456)</f>
        <v>1</v>
      </c>
    </row>
    <row r="458" spans="2:9" ht="12.75" customHeight="1" x14ac:dyDescent="0.2">
      <c r="B458" s="204" t="s">
        <v>99</v>
      </c>
      <c r="C458" s="296" t="s">
        <v>186</v>
      </c>
      <c r="D458" s="297"/>
      <c r="E458" s="297"/>
      <c r="F458" s="297"/>
      <c r="G458" s="297"/>
      <c r="H458" s="297"/>
      <c r="I458" s="298"/>
    </row>
    <row r="459" spans="2:9" x14ac:dyDescent="0.2">
      <c r="B459" s="204" t="s">
        <v>102</v>
      </c>
      <c r="C459" s="299" t="s">
        <v>187</v>
      </c>
      <c r="D459" s="300"/>
      <c r="E459" s="300"/>
      <c r="F459" s="300"/>
      <c r="G459" s="300"/>
      <c r="H459" s="300"/>
      <c r="I459" s="301"/>
    </row>
    <row r="460" spans="2:9" ht="12.75" customHeight="1" x14ac:dyDescent="0.2">
      <c r="B460" s="295" t="s">
        <v>360</v>
      </c>
      <c r="C460" s="295" t="s">
        <v>361</v>
      </c>
      <c r="D460" s="295" t="s">
        <v>362</v>
      </c>
      <c r="E460" s="295" t="s">
        <v>635</v>
      </c>
      <c r="F460" s="295" t="s">
        <v>364</v>
      </c>
      <c r="G460" s="295" t="s">
        <v>365</v>
      </c>
      <c r="H460" s="295"/>
      <c r="I460" s="295" t="s">
        <v>366</v>
      </c>
    </row>
    <row r="461" spans="2:9" x14ac:dyDescent="0.2">
      <c r="B461" s="295"/>
      <c r="C461" s="295"/>
      <c r="D461" s="295"/>
      <c r="E461" s="295"/>
      <c r="F461" s="295"/>
      <c r="G461" s="295"/>
      <c r="H461" s="295"/>
      <c r="I461" s="295"/>
    </row>
    <row r="462" spans="2:9" x14ac:dyDescent="0.2">
      <c r="B462" s="295"/>
      <c r="C462" s="295"/>
      <c r="D462" s="295"/>
      <c r="E462" s="295"/>
      <c r="F462" s="295"/>
      <c r="G462" s="5" t="s">
        <v>367</v>
      </c>
      <c r="H462" s="5" t="s">
        <v>0</v>
      </c>
      <c r="I462" s="295"/>
    </row>
    <row r="463" spans="2:9" ht="18" x14ac:dyDescent="0.2">
      <c r="B463" s="7">
        <v>463</v>
      </c>
      <c r="C463" s="173" t="s">
        <v>587</v>
      </c>
      <c r="D463" s="195" t="s">
        <v>750</v>
      </c>
      <c r="E463" s="174" t="s">
        <v>213</v>
      </c>
      <c r="F463" s="115">
        <f>SUM(G463:H463)</f>
        <v>1</v>
      </c>
      <c r="G463" s="115"/>
      <c r="H463" s="115">
        <v>1</v>
      </c>
      <c r="I463" s="198"/>
    </row>
    <row r="464" spans="2:9" x14ac:dyDescent="0.2">
      <c r="B464" s="174" t="s">
        <v>522</v>
      </c>
      <c r="C464" s="6" t="s">
        <v>100</v>
      </c>
      <c r="D464" s="195" t="s">
        <v>751</v>
      </c>
      <c r="E464" s="7" t="s">
        <v>214</v>
      </c>
      <c r="F464" s="115">
        <f>SUM(G464:H464)</f>
        <v>3</v>
      </c>
      <c r="G464" s="115">
        <v>3</v>
      </c>
      <c r="H464" s="115"/>
      <c r="I464" s="115"/>
    </row>
    <row r="465" spans="2:9" x14ac:dyDescent="0.2">
      <c r="B465" s="291" t="s">
        <v>582</v>
      </c>
      <c r="C465" s="291"/>
      <c r="D465" s="291"/>
      <c r="E465" s="291"/>
      <c r="F465" s="119">
        <f>SUM(F463:F464)</f>
        <v>4</v>
      </c>
      <c r="G465" s="119">
        <f>SUM(G463:G464)</f>
        <v>3</v>
      </c>
      <c r="H465" s="119">
        <f>SUM(H463:H464)</f>
        <v>1</v>
      </c>
      <c r="I465" s="210">
        <f>SUM(I463:I464)</f>
        <v>0</v>
      </c>
    </row>
    <row r="466" spans="2:9" ht="12.75" customHeight="1" x14ac:dyDescent="0.2">
      <c r="B466" s="204" t="s">
        <v>99</v>
      </c>
      <c r="C466" s="296" t="s">
        <v>188</v>
      </c>
      <c r="D466" s="297"/>
      <c r="E466" s="297"/>
      <c r="F466" s="297"/>
      <c r="G466" s="297"/>
      <c r="H466" s="297"/>
      <c r="I466" s="298"/>
    </row>
    <row r="467" spans="2:9" x14ac:dyDescent="0.2">
      <c r="B467" s="204" t="s">
        <v>101</v>
      </c>
      <c r="C467" s="299" t="s">
        <v>189</v>
      </c>
      <c r="D467" s="300"/>
      <c r="E467" s="300"/>
      <c r="F467" s="300"/>
      <c r="G467" s="300"/>
      <c r="H467" s="300"/>
      <c r="I467" s="301"/>
    </row>
    <row r="468" spans="2:9" ht="12.75" customHeight="1" x14ac:dyDescent="0.2">
      <c r="B468" s="295" t="s">
        <v>360</v>
      </c>
      <c r="C468" s="295" t="s">
        <v>361</v>
      </c>
      <c r="D468" s="295" t="s">
        <v>362</v>
      </c>
      <c r="E468" s="295" t="s">
        <v>635</v>
      </c>
      <c r="F468" s="295" t="s">
        <v>364</v>
      </c>
      <c r="G468" s="295" t="s">
        <v>365</v>
      </c>
      <c r="H468" s="295"/>
      <c r="I468" s="295" t="s">
        <v>366</v>
      </c>
    </row>
    <row r="469" spans="2:9" x14ac:dyDescent="0.2">
      <c r="B469" s="295"/>
      <c r="C469" s="295"/>
      <c r="D469" s="295"/>
      <c r="E469" s="295"/>
      <c r="F469" s="295"/>
      <c r="G469" s="295"/>
      <c r="H469" s="295"/>
      <c r="I469" s="295"/>
    </row>
    <row r="470" spans="2:9" x14ac:dyDescent="0.2">
      <c r="B470" s="295"/>
      <c r="C470" s="295"/>
      <c r="D470" s="295"/>
      <c r="E470" s="295"/>
      <c r="F470" s="295"/>
      <c r="G470" s="5" t="s">
        <v>367</v>
      </c>
      <c r="H470" s="5" t="s">
        <v>0</v>
      </c>
      <c r="I470" s="295"/>
    </row>
    <row r="471" spans="2:9" ht="18" x14ac:dyDescent="0.2">
      <c r="B471" s="7">
        <v>467</v>
      </c>
      <c r="C471" s="173" t="s">
        <v>587</v>
      </c>
      <c r="D471" s="195" t="s">
        <v>752</v>
      </c>
      <c r="E471" s="174" t="s">
        <v>213</v>
      </c>
      <c r="F471" s="115">
        <f>SUM(G471:H471)</f>
        <v>1</v>
      </c>
      <c r="G471" s="115"/>
      <c r="H471" s="115">
        <v>1</v>
      </c>
      <c r="I471" s="198"/>
    </row>
    <row r="472" spans="2:9" x14ac:dyDescent="0.2">
      <c r="B472" s="174" t="s">
        <v>384</v>
      </c>
      <c r="C472" s="6" t="s">
        <v>100</v>
      </c>
      <c r="D472" s="195" t="s">
        <v>753</v>
      </c>
      <c r="E472" s="7" t="s">
        <v>214</v>
      </c>
      <c r="F472" s="115">
        <f>SUM(G472:H472)</f>
        <v>3</v>
      </c>
      <c r="G472" s="115">
        <v>3</v>
      </c>
      <c r="H472" s="115"/>
      <c r="I472" s="115"/>
    </row>
    <row r="473" spans="2:9" x14ac:dyDescent="0.2">
      <c r="B473" s="292" t="s">
        <v>581</v>
      </c>
      <c r="C473" s="293"/>
      <c r="D473" s="293"/>
      <c r="E473" s="294"/>
      <c r="F473" s="119">
        <f>SUM(F471:F472)</f>
        <v>4</v>
      </c>
      <c r="G473" s="119">
        <f>SUM(G471:G472)</f>
        <v>3</v>
      </c>
      <c r="H473" s="119">
        <f>SUM(H471:H472)</f>
        <v>1</v>
      </c>
      <c r="I473" s="210">
        <f>SUM(I471:I472)</f>
        <v>0</v>
      </c>
    </row>
    <row r="474" spans="2:9" ht="19.5" customHeight="1" x14ac:dyDescent="0.2">
      <c r="B474" s="290" t="s">
        <v>580</v>
      </c>
      <c r="C474" s="290"/>
      <c r="D474" s="290"/>
      <c r="E474" s="290"/>
      <c r="F474" s="207">
        <f>F473+F465+F457</f>
        <v>11</v>
      </c>
      <c r="G474" s="207">
        <f>G473+G465+G457</f>
        <v>8</v>
      </c>
      <c r="H474" s="207">
        <f>H473+H465+H457</f>
        <v>3</v>
      </c>
      <c r="I474" s="207">
        <f>I473+I465+I457</f>
        <v>1</v>
      </c>
    </row>
    <row r="475" spans="2:9" ht="12.75" customHeight="1" x14ac:dyDescent="0.2">
      <c r="B475" s="204" t="s">
        <v>103</v>
      </c>
      <c r="C475" s="296" t="s">
        <v>190</v>
      </c>
      <c r="D475" s="297"/>
      <c r="E475" s="297"/>
      <c r="F475" s="297"/>
      <c r="G475" s="297"/>
      <c r="H475" s="297"/>
      <c r="I475" s="298"/>
    </row>
    <row r="476" spans="2:9" x14ac:dyDescent="0.2">
      <c r="B476" s="204" t="s">
        <v>103</v>
      </c>
      <c r="C476" s="299" t="s">
        <v>359</v>
      </c>
      <c r="D476" s="300"/>
      <c r="E476" s="300"/>
      <c r="F476" s="300"/>
      <c r="G476" s="300"/>
      <c r="H476" s="300"/>
      <c r="I476" s="301"/>
    </row>
    <row r="477" spans="2:9" ht="12.75" customHeight="1" x14ac:dyDescent="0.2">
      <c r="B477" s="295" t="s">
        <v>360</v>
      </c>
      <c r="C477" s="295" t="s">
        <v>361</v>
      </c>
      <c r="D477" s="295" t="s">
        <v>362</v>
      </c>
      <c r="E477" s="295" t="s">
        <v>635</v>
      </c>
      <c r="F477" s="295" t="s">
        <v>364</v>
      </c>
      <c r="G477" s="295" t="s">
        <v>365</v>
      </c>
      <c r="H477" s="295"/>
      <c r="I477" s="295" t="s">
        <v>366</v>
      </c>
    </row>
    <row r="478" spans="2:9" x14ac:dyDescent="0.2">
      <c r="B478" s="295"/>
      <c r="C478" s="295"/>
      <c r="D478" s="295"/>
      <c r="E478" s="295"/>
      <c r="F478" s="295"/>
      <c r="G478" s="295"/>
      <c r="H478" s="295"/>
      <c r="I478" s="295"/>
    </row>
    <row r="479" spans="2:9" x14ac:dyDescent="0.2">
      <c r="B479" s="295"/>
      <c r="C479" s="295"/>
      <c r="D479" s="295"/>
      <c r="E479" s="295"/>
      <c r="F479" s="295"/>
      <c r="G479" s="5" t="s">
        <v>367</v>
      </c>
      <c r="H479" s="5" t="s">
        <v>0</v>
      </c>
      <c r="I479" s="295"/>
    </row>
    <row r="480" spans="2:9" x14ac:dyDescent="0.2">
      <c r="B480" s="7">
        <v>471</v>
      </c>
      <c r="C480" s="173" t="s">
        <v>593</v>
      </c>
      <c r="D480" s="195" t="s">
        <v>754</v>
      </c>
      <c r="E480" s="174" t="s">
        <v>332</v>
      </c>
      <c r="F480" s="115">
        <f>SUM(G480:H480)</f>
        <v>1</v>
      </c>
      <c r="G480" s="115"/>
      <c r="H480" s="115">
        <v>1</v>
      </c>
      <c r="I480" s="7">
        <v>1</v>
      </c>
    </row>
    <row r="481" spans="2:9" x14ac:dyDescent="0.2">
      <c r="B481" s="7">
        <v>472</v>
      </c>
      <c r="C481" s="6" t="s">
        <v>105</v>
      </c>
      <c r="D481" s="195" t="s">
        <v>755</v>
      </c>
      <c r="E481" s="7" t="s">
        <v>214</v>
      </c>
      <c r="F481" s="115">
        <f>SUM(G481:H481)</f>
        <v>1</v>
      </c>
      <c r="G481" s="115">
        <v>1</v>
      </c>
      <c r="H481" s="115"/>
      <c r="I481" s="115"/>
    </row>
    <row r="482" spans="2:9" x14ac:dyDescent="0.2">
      <c r="B482" s="139">
        <v>473</v>
      </c>
      <c r="C482" s="6" t="s">
        <v>33</v>
      </c>
      <c r="D482" s="195" t="s">
        <v>755</v>
      </c>
      <c r="E482" s="7" t="s">
        <v>214</v>
      </c>
      <c r="F482" s="115">
        <f>SUM(G482:H482)</f>
        <v>1</v>
      </c>
      <c r="G482" s="7">
        <v>1</v>
      </c>
      <c r="H482" s="7"/>
      <c r="I482" s="7"/>
    </row>
    <row r="483" spans="2:9" x14ac:dyDescent="0.2">
      <c r="B483" s="292" t="s">
        <v>581</v>
      </c>
      <c r="C483" s="293"/>
      <c r="D483" s="293"/>
      <c r="E483" s="294"/>
      <c r="F483" s="119">
        <f>SUM(F480:F482)</f>
        <v>3</v>
      </c>
      <c r="G483" s="119">
        <f>SUM(G480:G482)</f>
        <v>2</v>
      </c>
      <c r="H483" s="119">
        <f>SUM(H480:H482)</f>
        <v>1</v>
      </c>
      <c r="I483" s="119">
        <f>SUM(I480:I480)</f>
        <v>1</v>
      </c>
    </row>
    <row r="484" spans="2:9" ht="12.75" customHeight="1" x14ac:dyDescent="0.2">
      <c r="B484" s="204" t="s">
        <v>103</v>
      </c>
      <c r="C484" s="296" t="s">
        <v>191</v>
      </c>
      <c r="D484" s="297"/>
      <c r="E484" s="297"/>
      <c r="F484" s="297"/>
      <c r="G484" s="297"/>
      <c r="H484" s="297"/>
      <c r="I484" s="298"/>
    </row>
    <row r="485" spans="2:9" x14ac:dyDescent="0.2">
      <c r="B485" s="204" t="s">
        <v>104</v>
      </c>
      <c r="C485" s="299" t="s">
        <v>192</v>
      </c>
      <c r="D485" s="300"/>
      <c r="E485" s="300"/>
      <c r="F485" s="300"/>
      <c r="G485" s="300"/>
      <c r="H485" s="300"/>
      <c r="I485" s="301"/>
    </row>
    <row r="486" spans="2:9" ht="12.75" customHeight="1" x14ac:dyDescent="0.2">
      <c r="B486" s="295" t="s">
        <v>360</v>
      </c>
      <c r="C486" s="295" t="s">
        <v>361</v>
      </c>
      <c r="D486" s="295" t="s">
        <v>362</v>
      </c>
      <c r="E486" s="295" t="s">
        <v>635</v>
      </c>
      <c r="F486" s="295" t="s">
        <v>364</v>
      </c>
      <c r="G486" s="295" t="s">
        <v>365</v>
      </c>
      <c r="H486" s="295"/>
      <c r="I486" s="295" t="s">
        <v>366</v>
      </c>
    </row>
    <row r="487" spans="2:9" x14ac:dyDescent="0.2">
      <c r="B487" s="295"/>
      <c r="C487" s="295"/>
      <c r="D487" s="295"/>
      <c r="E487" s="295"/>
      <c r="F487" s="295"/>
      <c r="G487" s="295"/>
      <c r="H487" s="295"/>
      <c r="I487" s="295"/>
    </row>
    <row r="488" spans="2:9" x14ac:dyDescent="0.2">
      <c r="B488" s="295"/>
      <c r="C488" s="295"/>
      <c r="D488" s="295"/>
      <c r="E488" s="295"/>
      <c r="F488" s="295"/>
      <c r="G488" s="5" t="s">
        <v>367</v>
      </c>
      <c r="H488" s="5" t="s">
        <v>0</v>
      </c>
      <c r="I488" s="295"/>
    </row>
    <row r="489" spans="2:9" ht="18" x14ac:dyDescent="0.2">
      <c r="B489" s="7">
        <v>474</v>
      </c>
      <c r="C489" s="173" t="s">
        <v>587</v>
      </c>
      <c r="D489" s="195" t="s">
        <v>756</v>
      </c>
      <c r="E489" s="174" t="s">
        <v>213</v>
      </c>
      <c r="F489" s="115">
        <f t="shared" ref="F489:F494" si="9">SUM(G489:H489)</f>
        <v>1</v>
      </c>
      <c r="G489" s="115"/>
      <c r="H489" s="115">
        <v>1</v>
      </c>
      <c r="I489" s="198"/>
    </row>
    <row r="490" spans="2:9" ht="18" x14ac:dyDescent="0.2">
      <c r="B490" s="7">
        <v>475</v>
      </c>
      <c r="C490" s="173" t="s">
        <v>585</v>
      </c>
      <c r="D490" s="195" t="s">
        <v>756</v>
      </c>
      <c r="E490" s="210" t="s">
        <v>213</v>
      </c>
      <c r="F490" s="115">
        <f t="shared" si="9"/>
        <v>1</v>
      </c>
      <c r="G490" s="115"/>
      <c r="H490" s="115">
        <v>1</v>
      </c>
      <c r="I490" s="198" t="s">
        <v>579</v>
      </c>
    </row>
    <row r="491" spans="2:9" x14ac:dyDescent="0.2">
      <c r="B491" s="174" t="s">
        <v>523</v>
      </c>
      <c r="C491" s="6" t="s">
        <v>65</v>
      </c>
      <c r="D491" s="195" t="s">
        <v>757</v>
      </c>
      <c r="E491" s="7" t="s">
        <v>214</v>
      </c>
      <c r="F491" s="115">
        <f t="shared" si="9"/>
        <v>2</v>
      </c>
      <c r="G491" s="197">
        <v>2</v>
      </c>
      <c r="H491" s="115"/>
      <c r="I491" s="115"/>
    </row>
    <row r="492" spans="2:9" ht="15" customHeight="1" x14ac:dyDescent="0.2">
      <c r="B492" s="189" t="s">
        <v>524</v>
      </c>
      <c r="C492" s="130" t="s">
        <v>107</v>
      </c>
      <c r="D492" s="195" t="s">
        <v>757</v>
      </c>
      <c r="E492" s="115" t="s">
        <v>214</v>
      </c>
      <c r="F492" s="115">
        <f t="shared" si="9"/>
        <v>15</v>
      </c>
      <c r="G492" s="115">
        <v>15</v>
      </c>
      <c r="H492" s="115"/>
      <c r="I492" s="115"/>
    </row>
    <row r="493" spans="2:9" x14ac:dyDescent="0.2">
      <c r="B493" s="189" t="s">
        <v>525</v>
      </c>
      <c r="C493" s="130" t="s">
        <v>33</v>
      </c>
      <c r="D493" s="195" t="s">
        <v>757</v>
      </c>
      <c r="E493" s="115" t="s">
        <v>214</v>
      </c>
      <c r="F493" s="115">
        <f t="shared" si="9"/>
        <v>1</v>
      </c>
      <c r="G493" s="115">
        <v>1</v>
      </c>
      <c r="H493" s="115"/>
      <c r="I493" s="115"/>
    </row>
    <row r="494" spans="2:9" ht="15" customHeight="1" x14ac:dyDescent="0.2">
      <c r="B494" s="189" t="s">
        <v>526</v>
      </c>
      <c r="C494" s="214" t="s">
        <v>603</v>
      </c>
      <c r="D494" s="195" t="s">
        <v>758</v>
      </c>
      <c r="E494" s="115" t="s">
        <v>215</v>
      </c>
      <c r="F494" s="115">
        <f t="shared" si="9"/>
        <v>7</v>
      </c>
      <c r="G494" s="115">
        <v>7</v>
      </c>
      <c r="H494" s="115"/>
      <c r="I494" s="115"/>
    </row>
    <row r="495" spans="2:9" ht="15" customHeight="1" x14ac:dyDescent="0.2">
      <c r="B495" s="7">
        <v>501</v>
      </c>
      <c r="C495" s="173" t="s">
        <v>604</v>
      </c>
      <c r="D495" s="195" t="s">
        <v>758</v>
      </c>
      <c r="E495" s="7" t="s">
        <v>215</v>
      </c>
      <c r="F495" s="115">
        <v>1</v>
      </c>
      <c r="G495" s="115">
        <v>1</v>
      </c>
      <c r="H495" s="115"/>
      <c r="I495" s="119"/>
    </row>
    <row r="496" spans="2:9" ht="15" customHeight="1" x14ac:dyDescent="0.2">
      <c r="B496" s="189" t="s">
        <v>527</v>
      </c>
      <c r="C496" s="214" t="s">
        <v>605</v>
      </c>
      <c r="D496" s="195" t="s">
        <v>758</v>
      </c>
      <c r="E496" s="115" t="s">
        <v>215</v>
      </c>
      <c r="F496" s="115">
        <f>SUM(G496:H496)</f>
        <v>6</v>
      </c>
      <c r="G496" s="115">
        <v>6</v>
      </c>
      <c r="H496" s="115"/>
      <c r="I496" s="115"/>
    </row>
    <row r="497" spans="2:9" ht="15" customHeight="1" x14ac:dyDescent="0.2">
      <c r="B497" s="189" t="s">
        <v>528</v>
      </c>
      <c r="C497" s="214" t="s">
        <v>606</v>
      </c>
      <c r="D497" s="195" t="s">
        <v>758</v>
      </c>
      <c r="E497" s="115" t="s">
        <v>215</v>
      </c>
      <c r="F497" s="115">
        <f>SUM(G497:H497)</f>
        <v>8</v>
      </c>
      <c r="G497" s="115">
        <v>8</v>
      </c>
      <c r="H497" s="115"/>
      <c r="I497" s="115"/>
    </row>
    <row r="498" spans="2:9" ht="15" customHeight="1" x14ac:dyDescent="0.2">
      <c r="B498" s="7">
        <v>515</v>
      </c>
      <c r="C498" s="125" t="s">
        <v>597</v>
      </c>
      <c r="D498" s="195" t="s">
        <v>758</v>
      </c>
      <c r="E498" s="126" t="s">
        <v>215</v>
      </c>
      <c r="F498" s="115">
        <f>SUM(G498:H498)</f>
        <v>1</v>
      </c>
      <c r="G498" s="129">
        <v>1</v>
      </c>
      <c r="H498" s="115"/>
      <c r="I498" s="115"/>
    </row>
    <row r="499" spans="2:9" x14ac:dyDescent="0.2">
      <c r="B499" s="7">
        <v>516</v>
      </c>
      <c r="C499" s="125" t="s">
        <v>596</v>
      </c>
      <c r="D499" s="195" t="s">
        <v>758</v>
      </c>
      <c r="E499" s="126" t="s">
        <v>215</v>
      </c>
      <c r="F499" s="115">
        <f>SUM(G499:H499)</f>
        <v>1</v>
      </c>
      <c r="G499" s="129">
        <v>1</v>
      </c>
      <c r="H499" s="115"/>
      <c r="I499" s="115"/>
    </row>
    <row r="500" spans="2:9" x14ac:dyDescent="0.2">
      <c r="B500" s="7">
        <v>518</v>
      </c>
      <c r="C500" s="6" t="s">
        <v>36</v>
      </c>
      <c r="D500" s="195" t="s">
        <v>758</v>
      </c>
      <c r="E500" s="127" t="s">
        <v>215</v>
      </c>
      <c r="F500" s="115">
        <f>SUM(G500:H500)</f>
        <v>1</v>
      </c>
      <c r="G500" s="115">
        <v>1</v>
      </c>
      <c r="H500" s="115"/>
      <c r="I500" s="119"/>
    </row>
    <row r="501" spans="2:9" x14ac:dyDescent="0.2">
      <c r="B501" s="291" t="s">
        <v>582</v>
      </c>
      <c r="C501" s="291"/>
      <c r="D501" s="291"/>
      <c r="E501" s="291"/>
      <c r="F501" s="119">
        <f>SUM(F489:F500)</f>
        <v>45</v>
      </c>
      <c r="G501" s="119">
        <f>SUM(G489:G500)</f>
        <v>43</v>
      </c>
      <c r="H501" s="119">
        <f>SUM(H489:H500)</f>
        <v>2</v>
      </c>
      <c r="I501" s="194">
        <f>SUM(I489:I500)</f>
        <v>0</v>
      </c>
    </row>
    <row r="502" spans="2:9" ht="12.75" customHeight="1" x14ac:dyDescent="0.2">
      <c r="B502" s="204" t="s">
        <v>103</v>
      </c>
      <c r="C502" s="296" t="s">
        <v>191</v>
      </c>
      <c r="D502" s="297"/>
      <c r="E502" s="297"/>
      <c r="F502" s="297"/>
      <c r="G502" s="297"/>
      <c r="H502" s="297"/>
      <c r="I502" s="298"/>
    </row>
    <row r="503" spans="2:9" x14ac:dyDescent="0.2">
      <c r="B503" s="204" t="s">
        <v>109</v>
      </c>
      <c r="C503" s="299" t="s">
        <v>193</v>
      </c>
      <c r="D503" s="300"/>
      <c r="E503" s="300"/>
      <c r="F503" s="300"/>
      <c r="G503" s="300"/>
      <c r="H503" s="300"/>
      <c r="I503" s="301"/>
    </row>
    <row r="504" spans="2:9" ht="12.75" customHeight="1" x14ac:dyDescent="0.2">
      <c r="B504" s="295" t="s">
        <v>360</v>
      </c>
      <c r="C504" s="295" t="s">
        <v>361</v>
      </c>
      <c r="D504" s="295" t="s">
        <v>362</v>
      </c>
      <c r="E504" s="295" t="s">
        <v>635</v>
      </c>
      <c r="F504" s="295" t="s">
        <v>364</v>
      </c>
      <c r="G504" s="295" t="s">
        <v>365</v>
      </c>
      <c r="H504" s="295"/>
      <c r="I504" s="295" t="s">
        <v>366</v>
      </c>
    </row>
    <row r="505" spans="2:9" x14ac:dyDescent="0.2">
      <c r="B505" s="295"/>
      <c r="C505" s="295"/>
      <c r="D505" s="295"/>
      <c r="E505" s="295"/>
      <c r="F505" s="295"/>
      <c r="G505" s="295"/>
      <c r="H505" s="295"/>
      <c r="I505" s="295"/>
    </row>
    <row r="506" spans="2:9" ht="15.75" customHeight="1" x14ac:dyDescent="0.2">
      <c r="B506" s="295"/>
      <c r="C506" s="295"/>
      <c r="D506" s="295"/>
      <c r="E506" s="295"/>
      <c r="F506" s="295"/>
      <c r="G506" s="5" t="s">
        <v>367</v>
      </c>
      <c r="H506" s="5" t="s">
        <v>0</v>
      </c>
      <c r="I506" s="295"/>
    </row>
    <row r="507" spans="2:9" ht="18" x14ac:dyDescent="0.2">
      <c r="B507" s="7">
        <v>519</v>
      </c>
      <c r="C507" s="173" t="s">
        <v>587</v>
      </c>
      <c r="D507" s="195" t="s">
        <v>759</v>
      </c>
      <c r="E507" s="174" t="s">
        <v>213</v>
      </c>
      <c r="F507" s="115">
        <f t="shared" ref="F507:F512" si="10">SUM(G507:H507)</f>
        <v>1</v>
      </c>
      <c r="G507" s="115"/>
      <c r="H507" s="115">
        <v>1</v>
      </c>
      <c r="I507" s="198"/>
    </row>
    <row r="508" spans="2:9" x14ac:dyDescent="0.2">
      <c r="B508" s="174" t="s">
        <v>529</v>
      </c>
      <c r="C508" s="6" t="s">
        <v>65</v>
      </c>
      <c r="D508" s="195" t="s">
        <v>760</v>
      </c>
      <c r="E508" s="7" t="s">
        <v>214</v>
      </c>
      <c r="F508" s="115">
        <f t="shared" si="10"/>
        <v>4</v>
      </c>
      <c r="G508" s="134">
        <v>4</v>
      </c>
      <c r="H508" s="134"/>
      <c r="I508" s="115"/>
    </row>
    <row r="509" spans="2:9" x14ac:dyDescent="0.2">
      <c r="B509" s="174" t="s">
        <v>385</v>
      </c>
      <c r="C509" s="6" t="s">
        <v>107</v>
      </c>
      <c r="D509" s="195" t="s">
        <v>760</v>
      </c>
      <c r="E509" s="7" t="s">
        <v>214</v>
      </c>
      <c r="F509" s="115">
        <f t="shared" si="10"/>
        <v>4</v>
      </c>
      <c r="G509" s="115">
        <v>3</v>
      </c>
      <c r="H509" s="141">
        <v>1</v>
      </c>
      <c r="I509" s="119"/>
    </row>
    <row r="510" spans="2:9" x14ac:dyDescent="0.2">
      <c r="B510" s="7">
        <v>528</v>
      </c>
      <c r="C510" s="173" t="s">
        <v>602</v>
      </c>
      <c r="D510" s="195" t="s">
        <v>760</v>
      </c>
      <c r="E510" s="7" t="s">
        <v>214</v>
      </c>
      <c r="F510" s="140">
        <f t="shared" si="10"/>
        <v>1</v>
      </c>
      <c r="G510" s="140">
        <v>1</v>
      </c>
      <c r="H510" s="141"/>
      <c r="I510" s="119"/>
    </row>
    <row r="511" spans="2:9" x14ac:dyDescent="0.2">
      <c r="B511" s="174" t="s">
        <v>530</v>
      </c>
      <c r="C511" s="173" t="s">
        <v>601</v>
      </c>
      <c r="D511" s="195" t="s">
        <v>761</v>
      </c>
      <c r="E511" s="7" t="s">
        <v>215</v>
      </c>
      <c r="F511" s="115">
        <f t="shared" si="10"/>
        <v>3</v>
      </c>
      <c r="G511" s="115">
        <v>3</v>
      </c>
      <c r="H511" s="115"/>
      <c r="I511" s="119"/>
    </row>
    <row r="512" spans="2:9" x14ac:dyDescent="0.2">
      <c r="B512" s="7">
        <v>532</v>
      </c>
      <c r="C512" s="173" t="s">
        <v>597</v>
      </c>
      <c r="D512" s="195" t="s">
        <v>761</v>
      </c>
      <c r="E512" s="7" t="s">
        <v>215</v>
      </c>
      <c r="F512" s="115">
        <f t="shared" si="10"/>
        <v>1</v>
      </c>
      <c r="G512" s="115">
        <v>1</v>
      </c>
      <c r="H512" s="115"/>
      <c r="I512" s="119"/>
    </row>
    <row r="513" spans="2:9" ht="17.25" customHeight="1" x14ac:dyDescent="0.2">
      <c r="B513" s="291" t="s">
        <v>582</v>
      </c>
      <c r="C513" s="291"/>
      <c r="D513" s="291"/>
      <c r="E513" s="291"/>
      <c r="F513" s="119">
        <f>SUM(F507:F512)</f>
        <v>14</v>
      </c>
      <c r="G513" s="119">
        <f>SUM(G507:G512)</f>
        <v>12</v>
      </c>
      <c r="H513" s="119">
        <f>SUM(H507:H511)</f>
        <v>2</v>
      </c>
      <c r="I513" s="194">
        <f>SUM(I507:I511)</f>
        <v>0</v>
      </c>
    </row>
    <row r="514" spans="2:9" ht="12.75" customHeight="1" x14ac:dyDescent="0.2">
      <c r="B514" s="204" t="s">
        <v>103</v>
      </c>
      <c r="C514" s="296" t="s">
        <v>191</v>
      </c>
      <c r="D514" s="297"/>
      <c r="E514" s="297"/>
      <c r="F514" s="297"/>
      <c r="G514" s="297"/>
      <c r="H514" s="297"/>
      <c r="I514" s="298"/>
    </row>
    <row r="515" spans="2:9" x14ac:dyDescent="0.2">
      <c r="B515" s="204" t="s">
        <v>114</v>
      </c>
      <c r="C515" s="142" t="s">
        <v>194</v>
      </c>
      <c r="D515" s="143"/>
      <c r="E515" s="143"/>
      <c r="F515" s="143"/>
      <c r="G515" s="143"/>
      <c r="H515" s="143"/>
      <c r="I515" s="144"/>
    </row>
    <row r="516" spans="2:9" ht="12.75" customHeight="1" x14ac:dyDescent="0.2">
      <c r="B516" s="295" t="s">
        <v>360</v>
      </c>
      <c r="C516" s="295" t="s">
        <v>361</v>
      </c>
      <c r="D516" s="295" t="s">
        <v>362</v>
      </c>
      <c r="E516" s="295" t="s">
        <v>635</v>
      </c>
      <c r="F516" s="295" t="s">
        <v>364</v>
      </c>
      <c r="G516" s="295" t="s">
        <v>365</v>
      </c>
      <c r="H516" s="295"/>
      <c r="I516" s="295" t="s">
        <v>366</v>
      </c>
    </row>
    <row r="517" spans="2:9" x14ac:dyDescent="0.2">
      <c r="B517" s="295"/>
      <c r="C517" s="295"/>
      <c r="D517" s="295"/>
      <c r="E517" s="295"/>
      <c r="F517" s="295"/>
      <c r="G517" s="295"/>
      <c r="H517" s="295"/>
      <c r="I517" s="295"/>
    </row>
    <row r="518" spans="2:9" x14ac:dyDescent="0.2">
      <c r="B518" s="295"/>
      <c r="C518" s="295"/>
      <c r="D518" s="295"/>
      <c r="E518" s="295"/>
      <c r="F518" s="295"/>
      <c r="G518" s="5" t="s">
        <v>367</v>
      </c>
      <c r="H518" s="5" t="s">
        <v>0</v>
      </c>
      <c r="I518" s="295"/>
    </row>
    <row r="519" spans="2:9" ht="18" x14ac:dyDescent="0.2">
      <c r="B519" s="7">
        <v>533</v>
      </c>
      <c r="C519" s="173" t="s">
        <v>587</v>
      </c>
      <c r="D519" s="195" t="s">
        <v>762</v>
      </c>
      <c r="E519" s="174" t="s">
        <v>213</v>
      </c>
      <c r="F519" s="115">
        <f>SUM(G519:H519)</f>
        <v>1</v>
      </c>
      <c r="G519" s="115"/>
      <c r="H519" s="115">
        <v>1</v>
      </c>
      <c r="I519" s="198"/>
    </row>
    <row r="520" spans="2:9" x14ac:dyDescent="0.2">
      <c r="B520" s="174" t="s">
        <v>531</v>
      </c>
      <c r="C520" s="6" t="s">
        <v>65</v>
      </c>
      <c r="D520" s="195" t="s">
        <v>763</v>
      </c>
      <c r="E520" s="7" t="s">
        <v>214</v>
      </c>
      <c r="F520" s="115">
        <f>SUM(G520:H520)</f>
        <v>2</v>
      </c>
      <c r="G520" s="115">
        <v>2</v>
      </c>
      <c r="H520" s="115"/>
      <c r="I520" s="115"/>
    </row>
    <row r="521" spans="2:9" x14ac:dyDescent="0.2">
      <c r="B521" s="189" t="s">
        <v>532</v>
      </c>
      <c r="C521" s="130" t="s">
        <v>107</v>
      </c>
      <c r="D521" s="195" t="s">
        <v>763</v>
      </c>
      <c r="E521" s="115" t="s">
        <v>214</v>
      </c>
      <c r="F521" s="115">
        <f>SUM(G521:H521)</f>
        <v>6</v>
      </c>
      <c r="G521" s="115">
        <v>6</v>
      </c>
      <c r="H521" s="115"/>
      <c r="I521" s="115"/>
    </row>
    <row r="522" spans="2:9" x14ac:dyDescent="0.2">
      <c r="B522" s="7">
        <v>542</v>
      </c>
      <c r="C522" s="173" t="s">
        <v>600</v>
      </c>
      <c r="D522" s="195" t="s">
        <v>764</v>
      </c>
      <c r="E522" s="7" t="s">
        <v>215</v>
      </c>
      <c r="F522" s="115">
        <f>SUM(G522:H522)</f>
        <v>1</v>
      </c>
      <c r="G522" s="115">
        <v>1</v>
      </c>
      <c r="H522" s="115"/>
      <c r="I522" s="119"/>
    </row>
    <row r="523" spans="2:9" x14ac:dyDescent="0.2">
      <c r="B523" s="291" t="s">
        <v>582</v>
      </c>
      <c r="C523" s="291"/>
      <c r="D523" s="291"/>
      <c r="E523" s="291"/>
      <c r="F523" s="119">
        <f>SUM(F519:F522)</f>
        <v>10</v>
      </c>
      <c r="G523" s="119">
        <f>SUM(G519:G522)</f>
        <v>9</v>
      </c>
      <c r="H523" s="119">
        <f>SUM(H519:H522)</f>
        <v>1</v>
      </c>
      <c r="I523" s="194">
        <f>SUM(I519:I522)</f>
        <v>0</v>
      </c>
    </row>
    <row r="524" spans="2:9" ht="16.5" customHeight="1" x14ac:dyDescent="0.2">
      <c r="B524" s="290" t="s">
        <v>580</v>
      </c>
      <c r="C524" s="290"/>
      <c r="D524" s="290"/>
      <c r="E524" s="290"/>
      <c r="F524" s="207">
        <f>F523+F513+F501+F483</f>
        <v>72</v>
      </c>
      <c r="G524" s="207">
        <f>G523+G513+G501+G483</f>
        <v>66</v>
      </c>
      <c r="H524" s="207">
        <f>H523+H513+H501+H483</f>
        <v>6</v>
      </c>
      <c r="I524" s="207">
        <f>I523+I513+I501+I483</f>
        <v>1</v>
      </c>
    </row>
    <row r="525" spans="2:9" ht="12.75" customHeight="1" x14ac:dyDescent="0.2">
      <c r="B525" s="204" t="s">
        <v>115</v>
      </c>
      <c r="C525" s="296" t="s">
        <v>195</v>
      </c>
      <c r="D525" s="297"/>
      <c r="E525" s="297"/>
      <c r="F525" s="297"/>
      <c r="G525" s="297"/>
      <c r="H525" s="297"/>
      <c r="I525" s="298"/>
    </row>
    <row r="526" spans="2:9" x14ac:dyDescent="0.2">
      <c r="B526" s="204" t="s">
        <v>115</v>
      </c>
      <c r="C526" s="299" t="s">
        <v>359</v>
      </c>
      <c r="D526" s="300"/>
      <c r="E526" s="300"/>
      <c r="F526" s="300"/>
      <c r="G526" s="300"/>
      <c r="H526" s="300"/>
      <c r="I526" s="301"/>
    </row>
    <row r="527" spans="2:9" ht="12.75" customHeight="1" x14ac:dyDescent="0.2">
      <c r="B527" s="295" t="s">
        <v>360</v>
      </c>
      <c r="C527" s="295" t="s">
        <v>361</v>
      </c>
      <c r="D527" s="295" t="s">
        <v>362</v>
      </c>
      <c r="E527" s="295" t="s">
        <v>635</v>
      </c>
      <c r="F527" s="295" t="s">
        <v>364</v>
      </c>
      <c r="G527" s="295" t="s">
        <v>365</v>
      </c>
      <c r="H527" s="295"/>
      <c r="I527" s="295" t="s">
        <v>366</v>
      </c>
    </row>
    <row r="528" spans="2:9" x14ac:dyDescent="0.2">
      <c r="B528" s="295"/>
      <c r="C528" s="295"/>
      <c r="D528" s="295"/>
      <c r="E528" s="295"/>
      <c r="F528" s="295"/>
      <c r="G528" s="295"/>
      <c r="H528" s="295"/>
      <c r="I528" s="295"/>
    </row>
    <row r="529" spans="2:9" x14ac:dyDescent="0.2">
      <c r="B529" s="295"/>
      <c r="C529" s="295"/>
      <c r="D529" s="295"/>
      <c r="E529" s="295"/>
      <c r="F529" s="295"/>
      <c r="G529" s="5" t="s">
        <v>367</v>
      </c>
      <c r="H529" s="5" t="s">
        <v>0</v>
      </c>
      <c r="I529" s="295"/>
    </row>
    <row r="530" spans="2:9" x14ac:dyDescent="0.2">
      <c r="B530" s="7">
        <v>543</v>
      </c>
      <c r="C530" s="173" t="s">
        <v>593</v>
      </c>
      <c r="D530" s="195" t="s">
        <v>765</v>
      </c>
      <c r="E530" s="174" t="s">
        <v>332</v>
      </c>
      <c r="F530" s="115">
        <f>SUM(G530:H530)</f>
        <v>1</v>
      </c>
      <c r="G530" s="115"/>
      <c r="H530" s="115">
        <v>1</v>
      </c>
      <c r="I530" s="7">
        <v>1</v>
      </c>
    </row>
    <row r="531" spans="2:9" x14ac:dyDescent="0.2">
      <c r="B531" s="188" t="s">
        <v>533</v>
      </c>
      <c r="C531" s="6" t="s">
        <v>36</v>
      </c>
      <c r="D531" s="195" t="s">
        <v>766</v>
      </c>
      <c r="E531" s="127" t="s">
        <v>215</v>
      </c>
      <c r="F531" s="115">
        <f>SUM(G531:H531)</f>
        <v>1</v>
      </c>
      <c r="G531" s="115">
        <v>1</v>
      </c>
      <c r="H531" s="115"/>
      <c r="I531" s="119"/>
    </row>
    <row r="532" spans="2:9" x14ac:dyDescent="0.2">
      <c r="B532" s="292" t="s">
        <v>581</v>
      </c>
      <c r="C532" s="293"/>
      <c r="D532" s="293"/>
      <c r="E532" s="294"/>
      <c r="F532" s="119">
        <f>SUM(F530:F531)</f>
        <v>2</v>
      </c>
      <c r="G532" s="119">
        <f>SUM(G530:G531)</f>
        <v>1</v>
      </c>
      <c r="H532" s="119">
        <f>SUM(H530:H531)</f>
        <v>1</v>
      </c>
      <c r="I532" s="119">
        <f>SUM(I530:I531)</f>
        <v>1</v>
      </c>
    </row>
    <row r="533" spans="2:9" ht="12.75" customHeight="1" x14ac:dyDescent="0.2">
      <c r="B533" s="204" t="s">
        <v>115</v>
      </c>
      <c r="C533" s="296" t="s">
        <v>196</v>
      </c>
      <c r="D533" s="297"/>
      <c r="E533" s="297"/>
      <c r="F533" s="297"/>
      <c r="G533" s="297"/>
      <c r="H533" s="297"/>
      <c r="I533" s="298"/>
    </row>
    <row r="534" spans="2:9" x14ac:dyDescent="0.2">
      <c r="B534" s="204" t="s">
        <v>116</v>
      </c>
      <c r="C534" s="299" t="s">
        <v>197</v>
      </c>
      <c r="D534" s="300"/>
      <c r="E534" s="300"/>
      <c r="F534" s="300"/>
      <c r="G534" s="300"/>
      <c r="H534" s="300"/>
      <c r="I534" s="301"/>
    </row>
    <row r="535" spans="2:9" ht="12.75" customHeight="1" x14ac:dyDescent="0.2">
      <c r="B535" s="295" t="s">
        <v>360</v>
      </c>
      <c r="C535" s="295" t="s">
        <v>361</v>
      </c>
      <c r="D535" s="295" t="s">
        <v>362</v>
      </c>
      <c r="E535" s="295" t="s">
        <v>635</v>
      </c>
      <c r="F535" s="295" t="s">
        <v>364</v>
      </c>
      <c r="G535" s="295" t="s">
        <v>365</v>
      </c>
      <c r="H535" s="295"/>
      <c r="I535" s="295" t="s">
        <v>366</v>
      </c>
    </row>
    <row r="536" spans="2:9" x14ac:dyDescent="0.2">
      <c r="B536" s="295"/>
      <c r="C536" s="295"/>
      <c r="D536" s="295"/>
      <c r="E536" s="295"/>
      <c r="F536" s="295"/>
      <c r="G536" s="295"/>
      <c r="H536" s="295"/>
      <c r="I536" s="295"/>
    </row>
    <row r="537" spans="2:9" x14ac:dyDescent="0.2">
      <c r="B537" s="295"/>
      <c r="C537" s="295"/>
      <c r="D537" s="295"/>
      <c r="E537" s="295"/>
      <c r="F537" s="295"/>
      <c r="G537" s="5" t="s">
        <v>367</v>
      </c>
      <c r="H537" s="5" t="s">
        <v>0</v>
      </c>
      <c r="I537" s="295"/>
    </row>
    <row r="538" spans="2:9" ht="18" x14ac:dyDescent="0.2">
      <c r="B538" s="7">
        <v>545</v>
      </c>
      <c r="C538" s="173" t="s">
        <v>587</v>
      </c>
      <c r="D538" s="195" t="s">
        <v>767</v>
      </c>
      <c r="E538" s="174" t="s">
        <v>213</v>
      </c>
      <c r="F538" s="115">
        <f>SUM(G538:H538)</f>
        <v>1</v>
      </c>
      <c r="G538" s="115"/>
      <c r="H538" s="115">
        <v>1</v>
      </c>
      <c r="I538" s="198"/>
    </row>
    <row r="539" spans="2:9" ht="14.25" customHeight="1" x14ac:dyDescent="0.2">
      <c r="B539" s="189" t="s">
        <v>534</v>
      </c>
      <c r="C539" s="130" t="s">
        <v>110</v>
      </c>
      <c r="D539" s="195" t="s">
        <v>768</v>
      </c>
      <c r="E539" s="115" t="s">
        <v>214</v>
      </c>
      <c r="F539" s="115">
        <f>SUM(G539:H539)</f>
        <v>8</v>
      </c>
      <c r="G539" s="115">
        <v>8</v>
      </c>
      <c r="H539" s="115"/>
      <c r="I539" s="115"/>
    </row>
    <row r="540" spans="2:9" x14ac:dyDescent="0.2">
      <c r="B540" s="174" t="s">
        <v>535</v>
      </c>
      <c r="C540" s="6" t="s">
        <v>33</v>
      </c>
      <c r="D540" s="195" t="s">
        <v>768</v>
      </c>
      <c r="E540" s="7" t="s">
        <v>214</v>
      </c>
      <c r="F540" s="115">
        <f>SUM(G540:H540)</f>
        <v>2</v>
      </c>
      <c r="G540" s="115">
        <v>2</v>
      </c>
      <c r="H540" s="115"/>
      <c r="I540" s="119"/>
    </row>
    <row r="541" spans="2:9" x14ac:dyDescent="0.2">
      <c r="B541" s="7">
        <v>556</v>
      </c>
      <c r="C541" s="173" t="s">
        <v>599</v>
      </c>
      <c r="D541" s="195" t="s">
        <v>769</v>
      </c>
      <c r="E541" s="7" t="s">
        <v>215</v>
      </c>
      <c r="F541" s="115">
        <f>SUM(G541:H541)</f>
        <v>1</v>
      </c>
      <c r="G541" s="115">
        <v>1</v>
      </c>
      <c r="H541" s="115"/>
      <c r="I541" s="119"/>
    </row>
    <row r="542" spans="2:9" x14ac:dyDescent="0.2">
      <c r="B542" s="291" t="s">
        <v>582</v>
      </c>
      <c r="C542" s="291"/>
      <c r="D542" s="291"/>
      <c r="E542" s="291"/>
      <c r="F542" s="119">
        <f>SUM(F538:F541)</f>
        <v>12</v>
      </c>
      <c r="G542" s="119">
        <f>SUM(G538:G541)</f>
        <v>11</v>
      </c>
      <c r="H542" s="119">
        <f>SUM(H538:H541)</f>
        <v>1</v>
      </c>
      <c r="I542" s="194">
        <f>SUM(I538:I541)</f>
        <v>0</v>
      </c>
    </row>
    <row r="543" spans="2:9" ht="12.75" customHeight="1" x14ac:dyDescent="0.2">
      <c r="B543" s="204" t="s">
        <v>115</v>
      </c>
      <c r="C543" s="296" t="s">
        <v>196</v>
      </c>
      <c r="D543" s="297"/>
      <c r="E543" s="297"/>
      <c r="F543" s="297"/>
      <c r="G543" s="297"/>
      <c r="H543" s="297"/>
      <c r="I543" s="298"/>
    </row>
    <row r="544" spans="2:9" x14ac:dyDescent="0.2">
      <c r="B544" s="204" t="s">
        <v>117</v>
      </c>
      <c r="C544" s="299" t="s">
        <v>198</v>
      </c>
      <c r="D544" s="300"/>
      <c r="E544" s="300"/>
      <c r="F544" s="300"/>
      <c r="G544" s="300"/>
      <c r="H544" s="300"/>
      <c r="I544" s="301"/>
    </row>
    <row r="545" spans="2:9" ht="12.75" customHeight="1" x14ac:dyDescent="0.2">
      <c r="B545" s="295" t="s">
        <v>360</v>
      </c>
      <c r="C545" s="295" t="s">
        <v>361</v>
      </c>
      <c r="D545" s="295" t="s">
        <v>362</v>
      </c>
      <c r="E545" s="295" t="s">
        <v>635</v>
      </c>
      <c r="F545" s="295" t="s">
        <v>364</v>
      </c>
      <c r="G545" s="295" t="s">
        <v>365</v>
      </c>
      <c r="H545" s="295"/>
      <c r="I545" s="295" t="s">
        <v>366</v>
      </c>
    </row>
    <row r="546" spans="2:9" x14ac:dyDescent="0.2">
      <c r="B546" s="295"/>
      <c r="C546" s="295"/>
      <c r="D546" s="295"/>
      <c r="E546" s="295"/>
      <c r="F546" s="295"/>
      <c r="G546" s="295"/>
      <c r="H546" s="295"/>
      <c r="I546" s="295"/>
    </row>
    <row r="547" spans="2:9" x14ac:dyDescent="0.2">
      <c r="B547" s="295"/>
      <c r="C547" s="295"/>
      <c r="D547" s="295"/>
      <c r="E547" s="295"/>
      <c r="F547" s="295"/>
      <c r="G547" s="5" t="s">
        <v>367</v>
      </c>
      <c r="H547" s="5" t="s">
        <v>0</v>
      </c>
      <c r="I547" s="295"/>
    </row>
    <row r="548" spans="2:9" ht="18" x14ac:dyDescent="0.2">
      <c r="B548" s="7">
        <v>557</v>
      </c>
      <c r="C548" s="173" t="s">
        <v>587</v>
      </c>
      <c r="D548" s="195" t="s">
        <v>770</v>
      </c>
      <c r="E548" s="174" t="s">
        <v>213</v>
      </c>
      <c r="F548" s="115">
        <f>SUM(G548:H548)</f>
        <v>1</v>
      </c>
      <c r="G548" s="115"/>
      <c r="H548" s="115">
        <v>1</v>
      </c>
      <c r="I548" s="198"/>
    </row>
    <row r="549" spans="2:9" ht="18" x14ac:dyDescent="0.2">
      <c r="B549" s="174" t="s">
        <v>536</v>
      </c>
      <c r="C549" s="173" t="s">
        <v>585</v>
      </c>
      <c r="D549" s="195" t="s">
        <v>770</v>
      </c>
      <c r="E549" s="210" t="s">
        <v>213</v>
      </c>
      <c r="F549" s="115">
        <f>SUM(G549:H549)</f>
        <v>4</v>
      </c>
      <c r="G549" s="115"/>
      <c r="H549" s="115">
        <v>4</v>
      </c>
      <c r="I549" s="198" t="s">
        <v>579</v>
      </c>
    </row>
    <row r="550" spans="2:9" s="137" customFormat="1" ht="17.25" customHeight="1" x14ac:dyDescent="0.2">
      <c r="B550" s="189" t="s">
        <v>537</v>
      </c>
      <c r="C550" s="214" t="s">
        <v>598</v>
      </c>
      <c r="D550" s="195" t="s">
        <v>771</v>
      </c>
      <c r="E550" s="115" t="s">
        <v>214</v>
      </c>
      <c r="F550" s="115">
        <v>14</v>
      </c>
      <c r="G550" s="115">
        <v>14</v>
      </c>
      <c r="H550" s="115"/>
      <c r="I550" s="115"/>
    </row>
    <row r="551" spans="2:9" x14ac:dyDescent="0.2">
      <c r="B551" s="174" t="s">
        <v>538</v>
      </c>
      <c r="C551" s="6" t="s">
        <v>368</v>
      </c>
      <c r="D551" s="195" t="s">
        <v>771</v>
      </c>
      <c r="E551" s="7" t="s">
        <v>214</v>
      </c>
      <c r="F551" s="115">
        <f>SUM(G551:H551)</f>
        <v>2</v>
      </c>
      <c r="G551" s="115">
        <v>1</v>
      </c>
      <c r="H551" s="141">
        <v>1</v>
      </c>
      <c r="I551" s="115"/>
    </row>
    <row r="552" spans="2:9" x14ac:dyDescent="0.2">
      <c r="B552" s="188" t="s">
        <v>539</v>
      </c>
      <c r="C552" s="173" t="s">
        <v>597</v>
      </c>
      <c r="D552" s="195" t="s">
        <v>772</v>
      </c>
      <c r="E552" s="7" t="s">
        <v>215</v>
      </c>
      <c r="F552" s="115">
        <f>SUM(G552:H552)</f>
        <v>1</v>
      </c>
      <c r="G552" s="115">
        <v>1</v>
      </c>
      <c r="H552" s="115"/>
      <c r="I552" s="7"/>
    </row>
    <row r="553" spans="2:9" x14ac:dyDescent="0.2">
      <c r="B553" s="291" t="s">
        <v>582</v>
      </c>
      <c r="C553" s="291"/>
      <c r="D553" s="291"/>
      <c r="E553" s="291"/>
      <c r="F553" s="119">
        <f>SUM(F548:F552)</f>
        <v>22</v>
      </c>
      <c r="G553" s="119">
        <f>SUM(G548:G552)</f>
        <v>16</v>
      </c>
      <c r="H553" s="119">
        <f>SUM(H548:H552)</f>
        <v>6</v>
      </c>
      <c r="I553" s="194">
        <f>SUM(I548:I552)</f>
        <v>0</v>
      </c>
    </row>
    <row r="554" spans="2:9" ht="12.75" customHeight="1" x14ac:dyDescent="0.2">
      <c r="B554" s="204" t="s">
        <v>115</v>
      </c>
      <c r="C554" s="296" t="s">
        <v>196</v>
      </c>
      <c r="D554" s="297"/>
      <c r="E554" s="297"/>
      <c r="F554" s="297"/>
      <c r="G554" s="297"/>
      <c r="H554" s="297"/>
      <c r="I554" s="298"/>
    </row>
    <row r="555" spans="2:9" x14ac:dyDescent="0.2">
      <c r="B555" s="204" t="s">
        <v>118</v>
      </c>
      <c r="C555" s="299" t="s">
        <v>199</v>
      </c>
      <c r="D555" s="300"/>
      <c r="E555" s="300"/>
      <c r="F555" s="300"/>
      <c r="G555" s="300"/>
      <c r="H555" s="300"/>
      <c r="I555" s="301"/>
    </row>
    <row r="556" spans="2:9" ht="12.75" customHeight="1" x14ac:dyDescent="0.2">
      <c r="B556" s="295" t="s">
        <v>360</v>
      </c>
      <c r="C556" s="295" t="s">
        <v>361</v>
      </c>
      <c r="D556" s="295" t="s">
        <v>362</v>
      </c>
      <c r="E556" s="295" t="s">
        <v>635</v>
      </c>
      <c r="F556" s="295" t="s">
        <v>364</v>
      </c>
      <c r="G556" s="295" t="s">
        <v>365</v>
      </c>
      <c r="H556" s="295"/>
      <c r="I556" s="295" t="s">
        <v>366</v>
      </c>
    </row>
    <row r="557" spans="2:9" x14ac:dyDescent="0.2">
      <c r="B557" s="295"/>
      <c r="C557" s="295"/>
      <c r="D557" s="295"/>
      <c r="E557" s="295"/>
      <c r="F557" s="295"/>
      <c r="G557" s="295"/>
      <c r="H557" s="295"/>
      <c r="I557" s="295"/>
    </row>
    <row r="558" spans="2:9" x14ac:dyDescent="0.2">
      <c r="B558" s="295"/>
      <c r="C558" s="295"/>
      <c r="D558" s="295"/>
      <c r="E558" s="295"/>
      <c r="F558" s="295"/>
      <c r="G558" s="5" t="s">
        <v>367</v>
      </c>
      <c r="H558" s="5" t="s">
        <v>0</v>
      </c>
      <c r="I558" s="295"/>
    </row>
    <row r="559" spans="2:9" ht="18" x14ac:dyDescent="0.2">
      <c r="B559" s="7">
        <v>579</v>
      </c>
      <c r="C559" s="173" t="s">
        <v>587</v>
      </c>
      <c r="D559" s="195" t="s">
        <v>773</v>
      </c>
      <c r="E559" s="174" t="s">
        <v>213</v>
      </c>
      <c r="F559" s="115">
        <f>SUM(G559:H559)</f>
        <v>1</v>
      </c>
      <c r="G559" s="115"/>
      <c r="H559" s="115">
        <v>1</v>
      </c>
      <c r="I559" s="198"/>
    </row>
    <row r="560" spans="2:9" ht="18" x14ac:dyDescent="0.2">
      <c r="B560" s="174" t="s">
        <v>386</v>
      </c>
      <c r="C560" s="173" t="s">
        <v>585</v>
      </c>
      <c r="D560" s="195" t="s">
        <v>773</v>
      </c>
      <c r="E560" s="210" t="s">
        <v>213</v>
      </c>
      <c r="F560" s="115">
        <f t="shared" ref="F560:F565" si="11">SUM(G560:H560)</f>
        <v>2</v>
      </c>
      <c r="G560" s="115"/>
      <c r="H560" s="115">
        <v>2</v>
      </c>
      <c r="I560" s="198" t="s">
        <v>579</v>
      </c>
    </row>
    <row r="561" spans="2:9" x14ac:dyDescent="0.2">
      <c r="B561" s="174" t="s">
        <v>540</v>
      </c>
      <c r="C561" s="6" t="s">
        <v>119</v>
      </c>
      <c r="D561" s="195" t="s">
        <v>774</v>
      </c>
      <c r="E561" s="7" t="s">
        <v>214</v>
      </c>
      <c r="F561" s="115">
        <f t="shared" si="11"/>
        <v>3</v>
      </c>
      <c r="G561" s="115">
        <v>3</v>
      </c>
      <c r="H561" s="115"/>
      <c r="I561" s="115"/>
    </row>
    <row r="562" spans="2:9" x14ac:dyDescent="0.2">
      <c r="B562" s="7">
        <v>585</v>
      </c>
      <c r="C562" s="214" t="s">
        <v>596</v>
      </c>
      <c r="D562" s="195" t="s">
        <v>775</v>
      </c>
      <c r="E562" s="115" t="s">
        <v>215</v>
      </c>
      <c r="F562" s="115">
        <f t="shared" si="11"/>
        <v>1</v>
      </c>
      <c r="G562" s="115">
        <v>1</v>
      </c>
      <c r="H562" s="115"/>
      <c r="I562" s="115"/>
    </row>
    <row r="563" spans="2:9" ht="13.5" customHeight="1" x14ac:dyDescent="0.2">
      <c r="B563" s="189" t="s">
        <v>541</v>
      </c>
      <c r="C563" s="214" t="s">
        <v>595</v>
      </c>
      <c r="D563" s="195" t="s">
        <v>775</v>
      </c>
      <c r="E563" s="115" t="s">
        <v>215</v>
      </c>
      <c r="F563" s="115">
        <f t="shared" si="11"/>
        <v>24</v>
      </c>
      <c r="G563" s="115">
        <v>24</v>
      </c>
      <c r="H563" s="115"/>
      <c r="I563" s="115"/>
    </row>
    <row r="564" spans="2:9" ht="14.25" customHeight="1" x14ac:dyDescent="0.2">
      <c r="B564" s="7">
        <v>610</v>
      </c>
      <c r="C564" s="6" t="s">
        <v>34</v>
      </c>
      <c r="D564" s="195" t="s">
        <v>775</v>
      </c>
      <c r="E564" s="7" t="s">
        <v>215</v>
      </c>
      <c r="F564" s="115">
        <f t="shared" si="11"/>
        <v>1</v>
      </c>
      <c r="G564" s="115">
        <v>1</v>
      </c>
      <c r="H564" s="115"/>
      <c r="I564" s="119"/>
    </row>
    <row r="565" spans="2:9" ht="14.25" customHeight="1" x14ac:dyDescent="0.2">
      <c r="B565" s="174" t="s">
        <v>542</v>
      </c>
      <c r="C565" s="214" t="s">
        <v>594</v>
      </c>
      <c r="D565" s="195" t="s">
        <v>775</v>
      </c>
      <c r="E565" s="115" t="s">
        <v>215</v>
      </c>
      <c r="F565" s="115">
        <f t="shared" si="11"/>
        <v>4</v>
      </c>
      <c r="G565" s="115">
        <v>3</v>
      </c>
      <c r="H565" s="141">
        <v>1</v>
      </c>
      <c r="I565" s="119"/>
    </row>
    <row r="566" spans="2:9" ht="13.5" customHeight="1" x14ac:dyDescent="0.2">
      <c r="B566" s="291" t="s">
        <v>582</v>
      </c>
      <c r="C566" s="291"/>
      <c r="D566" s="291"/>
      <c r="E566" s="291"/>
      <c r="F566" s="119">
        <f>SUM(F559:F565)</f>
        <v>36</v>
      </c>
      <c r="G566" s="119">
        <f>SUM(G559:G565)</f>
        <v>32</v>
      </c>
      <c r="H566" s="119">
        <f>SUM(H559:H565)</f>
        <v>4</v>
      </c>
      <c r="I566" s="194">
        <f>SUM(I559:I565)</f>
        <v>0</v>
      </c>
    </row>
    <row r="567" spans="2:9" ht="12.75" customHeight="1" x14ac:dyDescent="0.2">
      <c r="B567" s="204" t="s">
        <v>115</v>
      </c>
      <c r="C567" s="296" t="s">
        <v>196</v>
      </c>
      <c r="D567" s="297"/>
      <c r="E567" s="297"/>
      <c r="F567" s="297"/>
      <c r="G567" s="297"/>
      <c r="H567" s="297"/>
      <c r="I567" s="298"/>
    </row>
    <row r="568" spans="2:9" x14ac:dyDescent="0.2">
      <c r="B568" s="204" t="s">
        <v>120</v>
      </c>
      <c r="C568" s="145" t="s">
        <v>200</v>
      </c>
      <c r="D568" s="143"/>
      <c r="E568" s="143"/>
      <c r="F568" s="143"/>
      <c r="G568" s="143"/>
      <c r="H568" s="143"/>
      <c r="I568" s="144"/>
    </row>
    <row r="569" spans="2:9" ht="11.25" customHeight="1" x14ac:dyDescent="0.2">
      <c r="B569" s="295" t="s">
        <v>360</v>
      </c>
      <c r="C569" s="295" t="s">
        <v>361</v>
      </c>
      <c r="D569" s="295" t="s">
        <v>362</v>
      </c>
      <c r="E569" s="295" t="s">
        <v>635</v>
      </c>
      <c r="F569" s="295" t="s">
        <v>364</v>
      </c>
      <c r="G569" s="295" t="s">
        <v>365</v>
      </c>
      <c r="H569" s="295"/>
      <c r="I569" s="295" t="s">
        <v>366</v>
      </c>
    </row>
    <row r="570" spans="2:9" ht="11.25" customHeight="1" x14ac:dyDescent="0.2">
      <c r="B570" s="295"/>
      <c r="C570" s="295"/>
      <c r="D570" s="295"/>
      <c r="E570" s="295"/>
      <c r="F570" s="295"/>
      <c r="G570" s="295"/>
      <c r="H570" s="295"/>
      <c r="I570" s="295"/>
    </row>
    <row r="571" spans="2:9" ht="11.25" customHeight="1" x14ac:dyDescent="0.2">
      <c r="B571" s="295"/>
      <c r="C571" s="295"/>
      <c r="D571" s="295"/>
      <c r="E571" s="295"/>
      <c r="F571" s="295"/>
      <c r="G571" s="5" t="s">
        <v>367</v>
      </c>
      <c r="H571" s="5" t="s">
        <v>0</v>
      </c>
      <c r="I571" s="295"/>
    </row>
    <row r="572" spans="2:9" ht="12.75" customHeight="1" x14ac:dyDescent="0.2">
      <c r="B572" s="7">
        <v>615</v>
      </c>
      <c r="C572" s="173" t="s">
        <v>587</v>
      </c>
      <c r="D572" s="195" t="s">
        <v>776</v>
      </c>
      <c r="E572" s="174" t="s">
        <v>213</v>
      </c>
      <c r="F572" s="115">
        <f>SUM(G572:H572)</f>
        <v>1</v>
      </c>
      <c r="G572" s="115"/>
      <c r="H572" s="115">
        <v>1</v>
      </c>
      <c r="I572" s="198"/>
    </row>
    <row r="573" spans="2:9" ht="12.75" customHeight="1" x14ac:dyDescent="0.2">
      <c r="B573" s="7">
        <v>616</v>
      </c>
      <c r="C573" s="173" t="s">
        <v>585</v>
      </c>
      <c r="D573" s="195" t="s">
        <v>776</v>
      </c>
      <c r="E573" s="210" t="s">
        <v>213</v>
      </c>
      <c r="F573" s="115">
        <f>SUM(G573:H573)</f>
        <v>1</v>
      </c>
      <c r="G573" s="115">
        <v>0</v>
      </c>
      <c r="H573" s="115">
        <v>1</v>
      </c>
      <c r="I573" s="198" t="s">
        <v>579</v>
      </c>
    </row>
    <row r="574" spans="2:9" ht="12.75" customHeight="1" x14ac:dyDescent="0.2">
      <c r="B574" s="189" t="s">
        <v>543</v>
      </c>
      <c r="C574" s="130" t="s">
        <v>113</v>
      </c>
      <c r="D574" s="195" t="s">
        <v>777</v>
      </c>
      <c r="E574" s="115" t="s">
        <v>214</v>
      </c>
      <c r="F574" s="115">
        <f>SUM(G574:H574)</f>
        <v>7</v>
      </c>
      <c r="G574" s="115">
        <v>6</v>
      </c>
      <c r="H574" s="141">
        <v>1</v>
      </c>
      <c r="I574" s="115"/>
    </row>
    <row r="575" spans="2:9" ht="12.75" customHeight="1" x14ac:dyDescent="0.2">
      <c r="B575" s="189" t="s">
        <v>544</v>
      </c>
      <c r="C575" s="214" t="s">
        <v>592</v>
      </c>
      <c r="D575" s="195" t="s">
        <v>778</v>
      </c>
      <c r="E575" s="115" t="s">
        <v>215</v>
      </c>
      <c r="F575" s="115">
        <f>SUM(G575:H575)</f>
        <v>9</v>
      </c>
      <c r="G575" s="115">
        <v>8</v>
      </c>
      <c r="H575" s="141">
        <v>1</v>
      </c>
      <c r="I575" s="115"/>
    </row>
    <row r="576" spans="2:9" ht="12.75" customHeight="1" x14ac:dyDescent="0.2">
      <c r="B576" s="188" t="s">
        <v>545</v>
      </c>
      <c r="C576" s="6" t="s">
        <v>108</v>
      </c>
      <c r="D576" s="195" t="s">
        <v>778</v>
      </c>
      <c r="E576" s="7" t="s">
        <v>215</v>
      </c>
      <c r="F576" s="7">
        <f>SUM(G576:H576)</f>
        <v>1</v>
      </c>
      <c r="G576" s="7">
        <v>1</v>
      </c>
      <c r="H576" s="7"/>
      <c r="I576" s="7"/>
    </row>
    <row r="577" spans="2:9" ht="12.75" customHeight="1" x14ac:dyDescent="0.2">
      <c r="B577" s="291" t="s">
        <v>582</v>
      </c>
      <c r="C577" s="291"/>
      <c r="D577" s="291"/>
      <c r="E577" s="291"/>
      <c r="F577" s="119">
        <f>SUM(F572:F576)</f>
        <v>19</v>
      </c>
      <c r="G577" s="119">
        <f>SUM(G572:G576)</f>
        <v>15</v>
      </c>
      <c r="H577" s="119">
        <f>SUM(H572:H576)</f>
        <v>4</v>
      </c>
      <c r="I577" s="194">
        <f>SUM(I572:I575)</f>
        <v>0</v>
      </c>
    </row>
    <row r="578" spans="2:9" ht="16.5" customHeight="1" x14ac:dyDescent="0.2">
      <c r="B578" s="290" t="s">
        <v>580</v>
      </c>
      <c r="C578" s="290"/>
      <c r="D578" s="290"/>
      <c r="E578" s="290"/>
      <c r="F578" s="207">
        <f>F577+F566+F553+F542+F532</f>
        <v>91</v>
      </c>
      <c r="G578" s="207">
        <f>G577+G566+G553+G542+G532</f>
        <v>75</v>
      </c>
      <c r="H578" s="207">
        <f>H577+H566+H553+H542+H532</f>
        <v>16</v>
      </c>
      <c r="I578" s="207">
        <f>I577+I566+I553+I542+I532</f>
        <v>1</v>
      </c>
    </row>
    <row r="579" spans="2:9" ht="15" customHeight="1" x14ac:dyDescent="0.2">
      <c r="B579" s="204" t="s">
        <v>121</v>
      </c>
      <c r="C579" s="310" t="s">
        <v>201</v>
      </c>
      <c r="D579" s="311"/>
      <c r="E579" s="311"/>
      <c r="F579" s="311"/>
      <c r="G579" s="311"/>
      <c r="H579" s="311"/>
      <c r="I579" s="312"/>
    </row>
    <row r="580" spans="2:9" x14ac:dyDescent="0.2">
      <c r="B580" s="204" t="s">
        <v>121</v>
      </c>
      <c r="C580" s="299" t="s">
        <v>359</v>
      </c>
      <c r="D580" s="300"/>
      <c r="E580" s="300"/>
      <c r="F580" s="300"/>
      <c r="G580" s="300"/>
      <c r="H580" s="300"/>
      <c r="I580" s="301"/>
    </row>
    <row r="581" spans="2:9" ht="12.75" customHeight="1" x14ac:dyDescent="0.2">
      <c r="B581" s="295" t="s">
        <v>360</v>
      </c>
      <c r="C581" s="295" t="s">
        <v>361</v>
      </c>
      <c r="D581" s="295" t="s">
        <v>362</v>
      </c>
      <c r="E581" s="295" t="s">
        <v>635</v>
      </c>
      <c r="F581" s="295" t="s">
        <v>364</v>
      </c>
      <c r="G581" s="295" t="s">
        <v>365</v>
      </c>
      <c r="H581" s="295"/>
      <c r="I581" s="295" t="s">
        <v>366</v>
      </c>
    </row>
    <row r="582" spans="2:9" x14ac:dyDescent="0.2">
      <c r="B582" s="295"/>
      <c r="C582" s="295"/>
      <c r="D582" s="295"/>
      <c r="E582" s="295"/>
      <c r="F582" s="295"/>
      <c r="G582" s="295"/>
      <c r="H582" s="295"/>
      <c r="I582" s="295"/>
    </row>
    <row r="583" spans="2:9" x14ac:dyDescent="0.2">
      <c r="B583" s="295"/>
      <c r="C583" s="295"/>
      <c r="D583" s="295"/>
      <c r="E583" s="295"/>
      <c r="F583" s="295"/>
      <c r="G583" s="5" t="s">
        <v>367</v>
      </c>
      <c r="H583" s="5" t="s">
        <v>0</v>
      </c>
      <c r="I583" s="295"/>
    </row>
    <row r="584" spans="2:9" ht="13.5" customHeight="1" x14ac:dyDescent="0.2">
      <c r="B584" s="7">
        <v>634</v>
      </c>
      <c r="C584" s="6" t="s">
        <v>64</v>
      </c>
      <c r="D584" s="195" t="s">
        <v>779</v>
      </c>
      <c r="E584" s="174" t="s">
        <v>213</v>
      </c>
      <c r="F584" s="115">
        <f t="shared" ref="F584:F590" si="12">SUM(G584:H584)</f>
        <v>1</v>
      </c>
      <c r="G584" s="115">
        <v>1</v>
      </c>
      <c r="H584" s="115"/>
      <c r="I584" s="115"/>
    </row>
    <row r="585" spans="2:9" ht="15.75" customHeight="1" x14ac:dyDescent="0.2">
      <c r="B585" s="174" t="s">
        <v>546</v>
      </c>
      <c r="C585" s="173" t="s">
        <v>586</v>
      </c>
      <c r="D585" s="195" t="s">
        <v>779</v>
      </c>
      <c r="E585" s="174" t="s">
        <v>213</v>
      </c>
      <c r="F585" s="115">
        <f>SUM(G585:H585)</f>
        <v>5</v>
      </c>
      <c r="G585" s="115">
        <v>0</v>
      </c>
      <c r="H585" s="115">
        <v>5</v>
      </c>
      <c r="I585" s="115"/>
    </row>
    <row r="586" spans="2:9" ht="13.5" customHeight="1" x14ac:dyDescent="0.2">
      <c r="B586" s="174" t="s">
        <v>547</v>
      </c>
      <c r="C586" s="130" t="s">
        <v>127</v>
      </c>
      <c r="D586" s="195" t="s">
        <v>780</v>
      </c>
      <c r="E586" s="7" t="s">
        <v>214</v>
      </c>
      <c r="F586" s="115">
        <f>SUM(G586:H586)</f>
        <v>2</v>
      </c>
      <c r="G586" s="115">
        <v>2</v>
      </c>
      <c r="H586" s="115"/>
      <c r="I586" s="119"/>
    </row>
    <row r="587" spans="2:9" ht="13.5" customHeight="1" x14ac:dyDescent="0.2">
      <c r="B587" s="188" t="s">
        <v>548</v>
      </c>
      <c r="C587" s="173" t="s">
        <v>33</v>
      </c>
      <c r="D587" s="195" t="s">
        <v>780</v>
      </c>
      <c r="E587" s="7" t="s">
        <v>214</v>
      </c>
      <c r="F587" s="115">
        <f t="shared" si="12"/>
        <v>2</v>
      </c>
      <c r="G587" s="115">
        <v>2</v>
      </c>
      <c r="H587" s="115"/>
      <c r="I587" s="163"/>
    </row>
    <row r="588" spans="2:9" ht="13.5" customHeight="1" x14ac:dyDescent="0.2">
      <c r="B588" s="189" t="s">
        <v>549</v>
      </c>
      <c r="C588" s="205" t="s">
        <v>591</v>
      </c>
      <c r="D588" s="195" t="s">
        <v>781</v>
      </c>
      <c r="E588" s="7" t="s">
        <v>215</v>
      </c>
      <c r="F588" s="115">
        <f t="shared" si="12"/>
        <v>1</v>
      </c>
      <c r="G588" s="115">
        <v>1</v>
      </c>
      <c r="H588" s="115"/>
      <c r="I588" s="6"/>
    </row>
    <row r="589" spans="2:9" ht="13.5" customHeight="1" x14ac:dyDescent="0.2">
      <c r="B589" s="174" t="s">
        <v>550</v>
      </c>
      <c r="C589" s="6" t="s">
        <v>34</v>
      </c>
      <c r="D589" s="195" t="s">
        <v>781</v>
      </c>
      <c r="E589" s="7" t="s">
        <v>215</v>
      </c>
      <c r="F589" s="115">
        <f t="shared" si="12"/>
        <v>2</v>
      </c>
      <c r="G589" s="115">
        <v>2</v>
      </c>
      <c r="H589" s="115"/>
      <c r="I589" s="119"/>
    </row>
    <row r="590" spans="2:9" ht="13.5" customHeight="1" x14ac:dyDescent="0.2">
      <c r="B590" s="188" t="s">
        <v>551</v>
      </c>
      <c r="C590" s="6" t="s">
        <v>36</v>
      </c>
      <c r="D590" s="195" t="s">
        <v>781</v>
      </c>
      <c r="E590" s="127" t="s">
        <v>215</v>
      </c>
      <c r="F590" s="115">
        <f t="shared" si="12"/>
        <v>1</v>
      </c>
      <c r="G590" s="115">
        <v>1</v>
      </c>
      <c r="H590" s="115"/>
      <c r="I590" s="7"/>
    </row>
    <row r="591" spans="2:9" x14ac:dyDescent="0.2">
      <c r="B591" s="292" t="s">
        <v>581</v>
      </c>
      <c r="C591" s="293"/>
      <c r="D591" s="293"/>
      <c r="E591" s="294"/>
      <c r="F591" s="119">
        <f>SUM(F584:F590)</f>
        <v>14</v>
      </c>
      <c r="G591" s="119">
        <f>SUM(G584:G590)</f>
        <v>9</v>
      </c>
      <c r="H591" s="119">
        <f>SUM(H584:H590)</f>
        <v>5</v>
      </c>
      <c r="I591" s="119">
        <f>SUM(I584:I589)</f>
        <v>0</v>
      </c>
    </row>
    <row r="592" spans="2:9" ht="12.75" customHeight="1" x14ac:dyDescent="0.2">
      <c r="B592" s="204" t="s">
        <v>121</v>
      </c>
      <c r="C592" s="296" t="s">
        <v>201</v>
      </c>
      <c r="D592" s="297"/>
      <c r="E592" s="297"/>
      <c r="F592" s="297"/>
      <c r="G592" s="297"/>
      <c r="H592" s="297"/>
      <c r="I592" s="298"/>
    </row>
    <row r="593" spans="2:9" x14ac:dyDescent="0.2">
      <c r="B593" s="204" t="s">
        <v>122</v>
      </c>
      <c r="C593" s="299" t="s">
        <v>205</v>
      </c>
      <c r="D593" s="300"/>
      <c r="E593" s="300"/>
      <c r="F593" s="300"/>
      <c r="G593" s="300"/>
      <c r="H593" s="300"/>
      <c r="I593" s="301"/>
    </row>
    <row r="594" spans="2:9" ht="12" customHeight="1" x14ac:dyDescent="0.2">
      <c r="B594" s="295" t="s">
        <v>360</v>
      </c>
      <c r="C594" s="295" t="s">
        <v>361</v>
      </c>
      <c r="D594" s="295" t="s">
        <v>362</v>
      </c>
      <c r="E594" s="295" t="s">
        <v>635</v>
      </c>
      <c r="F594" s="295" t="s">
        <v>364</v>
      </c>
      <c r="G594" s="295" t="s">
        <v>365</v>
      </c>
      <c r="H594" s="295"/>
      <c r="I594" s="295" t="s">
        <v>366</v>
      </c>
    </row>
    <row r="595" spans="2:9" ht="12" customHeight="1" x14ac:dyDescent="0.2">
      <c r="B595" s="295"/>
      <c r="C595" s="295"/>
      <c r="D595" s="295"/>
      <c r="E595" s="295"/>
      <c r="F595" s="295"/>
      <c r="G595" s="295"/>
      <c r="H595" s="295"/>
      <c r="I595" s="295"/>
    </row>
    <row r="596" spans="2:9" ht="10.5" customHeight="1" x14ac:dyDescent="0.2">
      <c r="B596" s="295"/>
      <c r="C596" s="295"/>
      <c r="D596" s="295"/>
      <c r="E596" s="295"/>
      <c r="F596" s="295"/>
      <c r="G596" s="5" t="s">
        <v>367</v>
      </c>
      <c r="H596" s="5" t="s">
        <v>0</v>
      </c>
      <c r="I596" s="295"/>
    </row>
    <row r="597" spans="2:9" x14ac:dyDescent="0.2">
      <c r="B597" s="7">
        <v>648</v>
      </c>
      <c r="C597" s="173" t="s">
        <v>587</v>
      </c>
      <c r="D597" s="195" t="s">
        <v>782</v>
      </c>
      <c r="E597" s="174" t="s">
        <v>213</v>
      </c>
      <c r="F597" s="115">
        <f t="shared" ref="F597:F603" si="13">SUM(G597:H597)</f>
        <v>1</v>
      </c>
      <c r="G597" s="115"/>
      <c r="H597" s="115">
        <v>1</v>
      </c>
      <c r="I597" s="115"/>
    </row>
    <row r="598" spans="2:9" x14ac:dyDescent="0.2">
      <c r="B598" s="174" t="s">
        <v>396</v>
      </c>
      <c r="C598" s="173" t="s">
        <v>585</v>
      </c>
      <c r="D598" s="195" t="s">
        <v>782</v>
      </c>
      <c r="E598" s="210" t="s">
        <v>213</v>
      </c>
      <c r="F598" s="115">
        <f t="shared" si="13"/>
        <v>2</v>
      </c>
      <c r="G598" s="115"/>
      <c r="H598" s="115">
        <v>2</v>
      </c>
      <c r="I598" s="115"/>
    </row>
    <row r="599" spans="2:9" ht="17.25" customHeight="1" x14ac:dyDescent="0.2">
      <c r="B599" s="174" t="s">
        <v>552</v>
      </c>
      <c r="C599" s="173" t="s">
        <v>588</v>
      </c>
      <c r="D599" s="195" t="s">
        <v>783</v>
      </c>
      <c r="E599" s="115" t="s">
        <v>214</v>
      </c>
      <c r="F599" s="115">
        <f t="shared" si="13"/>
        <v>7</v>
      </c>
      <c r="G599" s="115">
        <v>7</v>
      </c>
      <c r="H599" s="115"/>
      <c r="I599" s="115"/>
    </row>
    <row r="600" spans="2:9" ht="15" customHeight="1" x14ac:dyDescent="0.2">
      <c r="B600" s="189" t="s">
        <v>553</v>
      </c>
      <c r="C600" s="130" t="s">
        <v>127</v>
      </c>
      <c r="D600" s="195" t="s">
        <v>783</v>
      </c>
      <c r="E600" s="115" t="s">
        <v>214</v>
      </c>
      <c r="F600" s="115">
        <f t="shared" si="13"/>
        <v>23</v>
      </c>
      <c r="G600" s="115">
        <v>20</v>
      </c>
      <c r="H600" s="141">
        <v>3</v>
      </c>
      <c r="I600" s="115"/>
    </row>
    <row r="601" spans="2:9" ht="15.75" customHeight="1" x14ac:dyDescent="0.2">
      <c r="B601" s="189" t="s">
        <v>554</v>
      </c>
      <c r="C601" s="214" t="s">
        <v>589</v>
      </c>
      <c r="D601" s="195" t="s">
        <v>784</v>
      </c>
      <c r="E601" s="115" t="s">
        <v>215</v>
      </c>
      <c r="F601" s="115">
        <f t="shared" si="13"/>
        <v>27</v>
      </c>
      <c r="G601" s="115">
        <v>24</v>
      </c>
      <c r="H601" s="141">
        <v>3</v>
      </c>
      <c r="I601" s="115"/>
    </row>
    <row r="602" spans="2:9" ht="15.75" customHeight="1" x14ac:dyDescent="0.2">
      <c r="B602" s="174" t="s">
        <v>555</v>
      </c>
      <c r="C602" s="173" t="s">
        <v>590</v>
      </c>
      <c r="D602" s="195" t="s">
        <v>784</v>
      </c>
      <c r="E602" s="7" t="s">
        <v>215</v>
      </c>
      <c r="F602" s="115">
        <f t="shared" si="13"/>
        <v>20</v>
      </c>
      <c r="G602" s="115">
        <v>20</v>
      </c>
      <c r="H602" s="141"/>
      <c r="I602" s="119"/>
    </row>
    <row r="603" spans="2:9" ht="15.75" customHeight="1" x14ac:dyDescent="0.2">
      <c r="B603" s="174" t="s">
        <v>556</v>
      </c>
      <c r="C603" s="6" t="s">
        <v>108</v>
      </c>
      <c r="D603" s="195" t="s">
        <v>784</v>
      </c>
      <c r="E603" s="127" t="s">
        <v>215</v>
      </c>
      <c r="F603" s="115">
        <f t="shared" si="13"/>
        <v>2</v>
      </c>
      <c r="G603" s="115">
        <v>2</v>
      </c>
      <c r="H603" s="115"/>
      <c r="I603" s="119"/>
    </row>
    <row r="604" spans="2:9" x14ac:dyDescent="0.2">
      <c r="B604" s="291" t="s">
        <v>582</v>
      </c>
      <c r="C604" s="291"/>
      <c r="D604" s="291"/>
      <c r="E604" s="291"/>
      <c r="F604" s="119">
        <f>SUM(F597:F603)</f>
        <v>82</v>
      </c>
      <c r="G604" s="119">
        <f>SUM(G597:G603)</f>
        <v>73</v>
      </c>
      <c r="H604" s="119">
        <f>SUM(H597:H603)</f>
        <v>9</v>
      </c>
      <c r="I604" s="119">
        <f>SUM(I597:I603)</f>
        <v>0</v>
      </c>
    </row>
    <row r="605" spans="2:9" ht="12.75" customHeight="1" x14ac:dyDescent="0.2">
      <c r="B605" s="204" t="s">
        <v>121</v>
      </c>
      <c r="C605" s="296" t="s">
        <v>201</v>
      </c>
      <c r="D605" s="297"/>
      <c r="E605" s="297"/>
      <c r="F605" s="297"/>
      <c r="G605" s="297"/>
      <c r="H605" s="297"/>
      <c r="I605" s="298"/>
    </row>
    <row r="606" spans="2:9" x14ac:dyDescent="0.2">
      <c r="B606" s="204" t="s">
        <v>123</v>
      </c>
      <c r="C606" s="299" t="s">
        <v>206</v>
      </c>
      <c r="D606" s="300"/>
      <c r="E606" s="300"/>
      <c r="F606" s="300"/>
      <c r="G606" s="300"/>
      <c r="H606" s="300"/>
      <c r="I606" s="301"/>
    </row>
    <row r="607" spans="2:9" ht="12.75" customHeight="1" x14ac:dyDescent="0.2">
      <c r="B607" s="295" t="s">
        <v>360</v>
      </c>
      <c r="C607" s="295" t="s">
        <v>361</v>
      </c>
      <c r="D607" s="295" t="s">
        <v>362</v>
      </c>
      <c r="E607" s="295" t="s">
        <v>635</v>
      </c>
      <c r="F607" s="295" t="s">
        <v>364</v>
      </c>
      <c r="G607" s="295" t="s">
        <v>365</v>
      </c>
      <c r="H607" s="295"/>
      <c r="I607" s="295" t="s">
        <v>366</v>
      </c>
    </row>
    <row r="608" spans="2:9" ht="12" customHeight="1" x14ac:dyDescent="0.2">
      <c r="B608" s="295"/>
      <c r="C608" s="295"/>
      <c r="D608" s="295"/>
      <c r="E608" s="295"/>
      <c r="F608" s="295"/>
      <c r="G608" s="295"/>
      <c r="H608" s="295"/>
      <c r="I608" s="295"/>
    </row>
    <row r="609" spans="2:9" ht="11.25" customHeight="1" x14ac:dyDescent="0.2">
      <c r="B609" s="295"/>
      <c r="C609" s="295"/>
      <c r="D609" s="295"/>
      <c r="E609" s="295"/>
      <c r="F609" s="295"/>
      <c r="G609" s="5" t="s">
        <v>367</v>
      </c>
      <c r="H609" s="5" t="s">
        <v>0</v>
      </c>
      <c r="I609" s="295"/>
    </row>
    <row r="610" spans="2:9" x14ac:dyDescent="0.2">
      <c r="B610" s="7">
        <v>730</v>
      </c>
      <c r="C610" s="173" t="s">
        <v>587</v>
      </c>
      <c r="D610" s="195" t="s">
        <v>785</v>
      </c>
      <c r="E610" s="174" t="s">
        <v>213</v>
      </c>
      <c r="F610" s="115">
        <f t="shared" ref="F610:F617" si="14">SUM(G610:H610)</f>
        <v>1</v>
      </c>
      <c r="G610" s="115"/>
      <c r="H610" s="115">
        <v>1</v>
      </c>
      <c r="I610" s="115"/>
    </row>
    <row r="611" spans="2:9" x14ac:dyDescent="0.2">
      <c r="B611" s="7">
        <v>731</v>
      </c>
      <c r="C611" s="173" t="s">
        <v>585</v>
      </c>
      <c r="D611" s="195" t="s">
        <v>785</v>
      </c>
      <c r="E611" s="210" t="s">
        <v>213</v>
      </c>
      <c r="F611" s="115">
        <f t="shared" si="14"/>
        <v>1</v>
      </c>
      <c r="G611" s="115">
        <v>0</v>
      </c>
      <c r="H611" s="115">
        <v>1</v>
      </c>
      <c r="I611" s="115"/>
    </row>
    <row r="612" spans="2:9" x14ac:dyDescent="0.2">
      <c r="B612" s="174" t="s">
        <v>557</v>
      </c>
      <c r="C612" s="173" t="s">
        <v>588</v>
      </c>
      <c r="D612" s="195" t="s">
        <v>786</v>
      </c>
      <c r="E612" s="115" t="s">
        <v>214</v>
      </c>
      <c r="F612" s="115">
        <f t="shared" si="14"/>
        <v>3</v>
      </c>
      <c r="G612" s="115">
        <v>3</v>
      </c>
      <c r="H612" s="115"/>
      <c r="I612" s="115"/>
    </row>
    <row r="613" spans="2:9" ht="12.75" customHeight="1" x14ac:dyDescent="0.2">
      <c r="B613" s="189" t="s">
        <v>558</v>
      </c>
      <c r="C613" s="130" t="s">
        <v>127</v>
      </c>
      <c r="D613" s="195" t="s">
        <v>786</v>
      </c>
      <c r="E613" s="115" t="s">
        <v>214</v>
      </c>
      <c r="F613" s="115">
        <f t="shared" si="14"/>
        <v>9</v>
      </c>
      <c r="G613" s="115">
        <v>9</v>
      </c>
      <c r="H613" s="162"/>
      <c r="I613" s="115"/>
    </row>
    <row r="614" spans="2:9" ht="12.75" customHeight="1" x14ac:dyDescent="0.2">
      <c r="B614" s="7">
        <v>744</v>
      </c>
      <c r="C614" s="6" t="s">
        <v>33</v>
      </c>
      <c r="D614" s="195" t="s">
        <v>786</v>
      </c>
      <c r="E614" s="7" t="s">
        <v>214</v>
      </c>
      <c r="F614" s="115">
        <f t="shared" si="14"/>
        <v>1</v>
      </c>
      <c r="G614" s="115">
        <v>1</v>
      </c>
      <c r="H614" s="115"/>
      <c r="I614" s="119"/>
    </row>
    <row r="615" spans="2:9" ht="12.75" customHeight="1" x14ac:dyDescent="0.2">
      <c r="B615" s="174" t="s">
        <v>559</v>
      </c>
      <c r="C615" s="214" t="s">
        <v>589</v>
      </c>
      <c r="D615" s="195" t="s">
        <v>787</v>
      </c>
      <c r="E615" s="7" t="s">
        <v>215</v>
      </c>
      <c r="F615" s="115">
        <f t="shared" si="14"/>
        <v>5</v>
      </c>
      <c r="G615" s="115">
        <v>5</v>
      </c>
      <c r="H615" s="115"/>
      <c r="I615" s="119"/>
    </row>
    <row r="616" spans="2:9" ht="12.75" customHeight="1" x14ac:dyDescent="0.2">
      <c r="B616" s="189" t="s">
        <v>560</v>
      </c>
      <c r="C616" s="173" t="s">
        <v>590</v>
      </c>
      <c r="D616" s="195" t="s">
        <v>787</v>
      </c>
      <c r="E616" s="115" t="s">
        <v>215</v>
      </c>
      <c r="F616" s="115">
        <f t="shared" si="14"/>
        <v>10</v>
      </c>
      <c r="G616" s="115">
        <v>10</v>
      </c>
      <c r="H616" s="115"/>
      <c r="I616" s="115"/>
    </row>
    <row r="617" spans="2:9" ht="12.75" customHeight="1" x14ac:dyDescent="0.2">
      <c r="B617" s="189" t="s">
        <v>561</v>
      </c>
      <c r="C617" s="130" t="s">
        <v>108</v>
      </c>
      <c r="D617" s="195" t="s">
        <v>787</v>
      </c>
      <c r="E617" s="115" t="s">
        <v>215</v>
      </c>
      <c r="F617" s="115">
        <f t="shared" si="14"/>
        <v>1</v>
      </c>
      <c r="G617" s="115">
        <v>1</v>
      </c>
      <c r="H617" s="115"/>
      <c r="I617" s="115"/>
    </row>
    <row r="618" spans="2:9" ht="15.75" customHeight="1" x14ac:dyDescent="0.2">
      <c r="B618" s="291" t="s">
        <v>582</v>
      </c>
      <c r="C618" s="291"/>
      <c r="D618" s="291"/>
      <c r="E618" s="291"/>
      <c r="F618" s="119">
        <f>SUM(F610:F617)</f>
        <v>31</v>
      </c>
      <c r="G618" s="119">
        <f>SUM(G610:G617)</f>
        <v>29</v>
      </c>
      <c r="H618" s="119">
        <f>SUM(H610:H617)</f>
        <v>2</v>
      </c>
      <c r="I618" s="119">
        <f>SUM(I610:I617)</f>
        <v>0</v>
      </c>
    </row>
    <row r="619" spans="2:9" ht="14.25" customHeight="1" x14ac:dyDescent="0.2">
      <c r="B619" s="204" t="s">
        <v>121</v>
      </c>
      <c r="C619" s="296" t="s">
        <v>201</v>
      </c>
      <c r="D619" s="297"/>
      <c r="E619" s="297"/>
      <c r="F619" s="297"/>
      <c r="G619" s="297"/>
      <c r="H619" s="297"/>
      <c r="I619" s="298"/>
    </row>
    <row r="620" spans="2:9" x14ac:dyDescent="0.2">
      <c r="B620" s="204" t="s">
        <v>124</v>
      </c>
      <c r="C620" s="299" t="s">
        <v>207</v>
      </c>
      <c r="D620" s="300"/>
      <c r="E620" s="300"/>
      <c r="F620" s="300"/>
      <c r="G620" s="300"/>
      <c r="H620" s="300"/>
      <c r="I620" s="301"/>
    </row>
    <row r="621" spans="2:9" ht="12.75" customHeight="1" x14ac:dyDescent="0.2">
      <c r="B621" s="295" t="s">
        <v>360</v>
      </c>
      <c r="C621" s="295" t="s">
        <v>361</v>
      </c>
      <c r="D621" s="295"/>
      <c r="E621" s="295" t="s">
        <v>635</v>
      </c>
      <c r="F621" s="295" t="s">
        <v>364</v>
      </c>
      <c r="G621" s="295" t="s">
        <v>365</v>
      </c>
      <c r="H621" s="295"/>
      <c r="I621" s="295" t="s">
        <v>366</v>
      </c>
    </row>
    <row r="622" spans="2:9" x14ac:dyDescent="0.2">
      <c r="B622" s="295"/>
      <c r="C622" s="295"/>
      <c r="D622" s="295"/>
      <c r="E622" s="295"/>
      <c r="F622" s="295"/>
      <c r="G622" s="295"/>
      <c r="H622" s="295"/>
      <c r="I622" s="295"/>
    </row>
    <row r="623" spans="2:9" x14ac:dyDescent="0.2">
      <c r="B623" s="295"/>
      <c r="C623" s="295"/>
      <c r="D623" s="295"/>
      <c r="E623" s="295"/>
      <c r="F623" s="295"/>
      <c r="G623" s="5" t="s">
        <v>367</v>
      </c>
      <c r="H623" s="5" t="s">
        <v>0</v>
      </c>
      <c r="I623" s="295"/>
    </row>
    <row r="624" spans="2:9" x14ac:dyDescent="0.2">
      <c r="B624" s="7">
        <v>761</v>
      </c>
      <c r="C624" s="173" t="s">
        <v>587</v>
      </c>
      <c r="D624" s="195" t="s">
        <v>788</v>
      </c>
      <c r="E624" s="174" t="s">
        <v>213</v>
      </c>
      <c r="F624" s="115">
        <f t="shared" ref="F624:F631" si="15">SUM(G624:H624)</f>
        <v>1</v>
      </c>
      <c r="G624" s="115"/>
      <c r="H624" s="115">
        <v>1</v>
      </c>
      <c r="I624" s="115"/>
    </row>
    <row r="625" spans="2:9" x14ac:dyDescent="0.2">
      <c r="B625" s="174" t="s">
        <v>562</v>
      </c>
      <c r="C625" s="173" t="s">
        <v>585</v>
      </c>
      <c r="D625" s="195" t="s">
        <v>788</v>
      </c>
      <c r="E625" s="210" t="s">
        <v>213</v>
      </c>
      <c r="F625" s="115">
        <f t="shared" si="15"/>
        <v>2</v>
      </c>
      <c r="G625" s="115"/>
      <c r="H625" s="115">
        <v>2</v>
      </c>
      <c r="I625" s="115"/>
    </row>
    <row r="626" spans="2:9" ht="13.5" customHeight="1" x14ac:dyDescent="0.2">
      <c r="B626" s="174" t="s">
        <v>563</v>
      </c>
      <c r="C626" s="173" t="s">
        <v>588</v>
      </c>
      <c r="D626" s="195" t="s">
        <v>789</v>
      </c>
      <c r="E626" s="115" t="s">
        <v>214</v>
      </c>
      <c r="F626" s="115">
        <f>SUM(G626:H626)</f>
        <v>2</v>
      </c>
      <c r="G626" s="115">
        <v>2</v>
      </c>
      <c r="H626" s="115"/>
      <c r="I626" s="115"/>
    </row>
    <row r="627" spans="2:9" ht="12.75" customHeight="1" x14ac:dyDescent="0.2">
      <c r="B627" s="197" t="s">
        <v>564</v>
      </c>
      <c r="C627" s="130" t="s">
        <v>127</v>
      </c>
      <c r="D627" s="195" t="s">
        <v>789</v>
      </c>
      <c r="E627" s="115" t="s">
        <v>214</v>
      </c>
      <c r="F627" s="115">
        <f t="shared" si="15"/>
        <v>27</v>
      </c>
      <c r="G627" s="115">
        <v>26</v>
      </c>
      <c r="H627" s="141">
        <v>1</v>
      </c>
      <c r="I627" s="146"/>
    </row>
    <row r="628" spans="2:9" ht="14.25" customHeight="1" x14ac:dyDescent="0.2">
      <c r="B628" s="197" t="s">
        <v>565</v>
      </c>
      <c r="C628" s="130" t="s">
        <v>33</v>
      </c>
      <c r="D628" s="195" t="s">
        <v>789</v>
      </c>
      <c r="E628" s="115" t="s">
        <v>214</v>
      </c>
      <c r="F628" s="115">
        <f t="shared" si="15"/>
        <v>5</v>
      </c>
      <c r="G628" s="115">
        <v>5</v>
      </c>
      <c r="H628" s="115"/>
      <c r="I628" s="146"/>
    </row>
    <row r="629" spans="2:9" ht="14.25" customHeight="1" x14ac:dyDescent="0.2">
      <c r="B629" s="197" t="s">
        <v>566</v>
      </c>
      <c r="C629" s="214" t="s">
        <v>589</v>
      </c>
      <c r="D629" s="195" t="s">
        <v>790</v>
      </c>
      <c r="E629" s="115" t="s">
        <v>215</v>
      </c>
      <c r="F629" s="115">
        <f t="shared" si="15"/>
        <v>38</v>
      </c>
      <c r="G629" s="115">
        <v>38</v>
      </c>
      <c r="H629" s="115"/>
      <c r="I629" s="146"/>
    </row>
    <row r="630" spans="2:9" ht="14.25" customHeight="1" x14ac:dyDescent="0.2">
      <c r="B630" s="197" t="s">
        <v>567</v>
      </c>
      <c r="C630" s="173" t="s">
        <v>590</v>
      </c>
      <c r="D630" s="195" t="s">
        <v>790</v>
      </c>
      <c r="E630" s="115" t="s">
        <v>215</v>
      </c>
      <c r="F630" s="115">
        <f t="shared" si="15"/>
        <v>39</v>
      </c>
      <c r="G630" s="115">
        <v>39</v>
      </c>
      <c r="H630" s="115"/>
      <c r="I630" s="146"/>
    </row>
    <row r="631" spans="2:9" ht="14.25" customHeight="1" x14ac:dyDescent="0.2">
      <c r="B631" s="115">
        <v>875</v>
      </c>
      <c r="C631" s="130" t="s">
        <v>108</v>
      </c>
      <c r="D631" s="195" t="s">
        <v>790</v>
      </c>
      <c r="E631" s="147" t="s">
        <v>215</v>
      </c>
      <c r="F631" s="115">
        <f t="shared" si="15"/>
        <v>1</v>
      </c>
      <c r="G631" s="115">
        <v>1</v>
      </c>
      <c r="H631" s="115"/>
      <c r="I631" s="146"/>
    </row>
    <row r="632" spans="2:9" x14ac:dyDescent="0.2">
      <c r="B632" s="291" t="s">
        <v>582</v>
      </c>
      <c r="C632" s="291"/>
      <c r="D632" s="291"/>
      <c r="E632" s="291"/>
      <c r="F632" s="146">
        <f>SUM(F624:F631)</f>
        <v>115</v>
      </c>
      <c r="G632" s="146">
        <f>SUM(G624:G631)</f>
        <v>111</v>
      </c>
      <c r="H632" s="146">
        <f>SUM(H624:H631)</f>
        <v>4</v>
      </c>
      <c r="I632" s="146">
        <f>SUM(I624:I631)</f>
        <v>0</v>
      </c>
    </row>
    <row r="633" spans="2:9" ht="12.75" customHeight="1" x14ac:dyDescent="0.2">
      <c r="B633" s="204" t="s">
        <v>121</v>
      </c>
      <c r="C633" s="296" t="s">
        <v>208</v>
      </c>
      <c r="D633" s="297"/>
      <c r="E633" s="297"/>
      <c r="F633" s="297"/>
      <c r="G633" s="297"/>
      <c r="H633" s="297"/>
      <c r="I633" s="298"/>
    </row>
    <row r="634" spans="2:9" ht="26.25" customHeight="1" x14ac:dyDescent="0.2">
      <c r="B634" s="204" t="s">
        <v>125</v>
      </c>
      <c r="C634" s="320" t="s">
        <v>209</v>
      </c>
      <c r="D634" s="321"/>
      <c r="E634" s="321"/>
      <c r="F634" s="321"/>
      <c r="G634" s="321"/>
      <c r="H634" s="321"/>
      <c r="I634" s="322"/>
    </row>
    <row r="635" spans="2:9" ht="12.75" customHeight="1" x14ac:dyDescent="0.2">
      <c r="B635" s="295" t="s">
        <v>360</v>
      </c>
      <c r="C635" s="295" t="s">
        <v>361</v>
      </c>
      <c r="D635" s="295" t="s">
        <v>362</v>
      </c>
      <c r="E635" s="295" t="s">
        <v>635</v>
      </c>
      <c r="F635" s="295" t="s">
        <v>364</v>
      </c>
      <c r="G635" s="295" t="s">
        <v>365</v>
      </c>
      <c r="H635" s="295"/>
      <c r="I635" s="295" t="s">
        <v>366</v>
      </c>
    </row>
    <row r="636" spans="2:9" x14ac:dyDescent="0.2">
      <c r="B636" s="295"/>
      <c r="C636" s="295"/>
      <c r="D636" s="295"/>
      <c r="E636" s="295"/>
      <c r="F636" s="295"/>
      <c r="G636" s="295"/>
      <c r="H636" s="295"/>
      <c r="I636" s="295"/>
    </row>
    <row r="637" spans="2:9" x14ac:dyDescent="0.2">
      <c r="B637" s="295"/>
      <c r="C637" s="295"/>
      <c r="D637" s="295"/>
      <c r="E637" s="295"/>
      <c r="F637" s="295"/>
      <c r="G637" s="5" t="s">
        <v>367</v>
      </c>
      <c r="H637" s="5" t="s">
        <v>0</v>
      </c>
      <c r="I637" s="295"/>
    </row>
    <row r="638" spans="2:9" x14ac:dyDescent="0.2">
      <c r="B638" s="7">
        <v>876</v>
      </c>
      <c r="C638" s="173" t="s">
        <v>587</v>
      </c>
      <c r="D638" s="195" t="s">
        <v>791</v>
      </c>
      <c r="E638" s="174" t="s">
        <v>213</v>
      </c>
      <c r="F638" s="115">
        <f t="shared" ref="F638:F645" si="16">SUM(G638:H638)</f>
        <v>1</v>
      </c>
      <c r="G638" s="115"/>
      <c r="H638" s="115">
        <v>1</v>
      </c>
      <c r="I638" s="115"/>
    </row>
    <row r="639" spans="2:9" x14ac:dyDescent="0.2">
      <c r="B639" s="7">
        <v>877</v>
      </c>
      <c r="C639" s="173" t="s">
        <v>585</v>
      </c>
      <c r="D639" s="195" t="s">
        <v>791</v>
      </c>
      <c r="E639" s="210" t="s">
        <v>213</v>
      </c>
      <c r="F639" s="115">
        <f t="shared" si="16"/>
        <v>1</v>
      </c>
      <c r="G639" s="115"/>
      <c r="H639" s="115">
        <v>1</v>
      </c>
      <c r="I639" s="115"/>
    </row>
    <row r="640" spans="2:9" x14ac:dyDescent="0.2">
      <c r="B640" s="174" t="s">
        <v>568</v>
      </c>
      <c r="C640" s="173" t="s">
        <v>588</v>
      </c>
      <c r="D640" s="195" t="s">
        <v>792</v>
      </c>
      <c r="E640" s="115" t="s">
        <v>214</v>
      </c>
      <c r="F640" s="115">
        <f t="shared" si="16"/>
        <v>5</v>
      </c>
      <c r="G640" s="115">
        <v>5</v>
      </c>
      <c r="H640" s="115"/>
      <c r="I640" s="115"/>
    </row>
    <row r="641" spans="2:9" ht="12.75" customHeight="1" x14ac:dyDescent="0.2">
      <c r="B641" s="197" t="s">
        <v>569</v>
      </c>
      <c r="C641" s="130" t="s">
        <v>127</v>
      </c>
      <c r="D641" s="195" t="s">
        <v>792</v>
      </c>
      <c r="E641" s="115" t="s">
        <v>214</v>
      </c>
      <c r="F641" s="115">
        <f t="shared" si="16"/>
        <v>15</v>
      </c>
      <c r="G641" s="115">
        <v>15</v>
      </c>
      <c r="H641" s="115"/>
      <c r="I641" s="146"/>
    </row>
    <row r="642" spans="2:9" ht="12.75" customHeight="1" x14ac:dyDescent="0.2">
      <c r="B642" s="115">
        <v>898</v>
      </c>
      <c r="C642" s="130" t="s">
        <v>33</v>
      </c>
      <c r="D642" s="195" t="s">
        <v>792</v>
      </c>
      <c r="E642" s="115" t="s">
        <v>214</v>
      </c>
      <c r="F642" s="115">
        <f t="shared" si="16"/>
        <v>1</v>
      </c>
      <c r="G642" s="115">
        <v>1</v>
      </c>
      <c r="H642" s="115"/>
      <c r="I642" s="146"/>
    </row>
    <row r="643" spans="2:9" ht="12.75" customHeight="1" x14ac:dyDescent="0.2">
      <c r="B643" s="197" t="s">
        <v>570</v>
      </c>
      <c r="C643" s="214" t="s">
        <v>589</v>
      </c>
      <c r="D643" s="195" t="s">
        <v>793</v>
      </c>
      <c r="E643" s="115" t="s">
        <v>215</v>
      </c>
      <c r="F643" s="115">
        <f t="shared" si="16"/>
        <v>18</v>
      </c>
      <c r="G643" s="115">
        <v>17</v>
      </c>
      <c r="H643" s="141">
        <v>1</v>
      </c>
      <c r="I643" s="146"/>
    </row>
    <row r="644" spans="2:9" ht="12.75" customHeight="1" x14ac:dyDescent="0.2">
      <c r="B644" s="197" t="s">
        <v>571</v>
      </c>
      <c r="C644" s="173" t="s">
        <v>590</v>
      </c>
      <c r="D644" s="195" t="s">
        <v>793</v>
      </c>
      <c r="E644" s="115" t="s">
        <v>215</v>
      </c>
      <c r="F644" s="115">
        <f t="shared" si="16"/>
        <v>12</v>
      </c>
      <c r="G644" s="115">
        <v>12</v>
      </c>
      <c r="H644" s="115"/>
      <c r="I644" s="146"/>
    </row>
    <row r="645" spans="2:9" ht="12.75" customHeight="1" x14ac:dyDescent="0.2">
      <c r="B645" s="115">
        <v>929</v>
      </c>
      <c r="C645" s="130" t="s">
        <v>108</v>
      </c>
      <c r="D645" s="195" t="s">
        <v>793</v>
      </c>
      <c r="E645" s="147" t="s">
        <v>215</v>
      </c>
      <c r="F645" s="115">
        <f t="shared" si="16"/>
        <v>1</v>
      </c>
      <c r="G645" s="115">
        <v>1</v>
      </c>
      <c r="H645" s="115"/>
      <c r="I645" s="146"/>
    </row>
    <row r="646" spans="2:9" x14ac:dyDescent="0.2">
      <c r="B646" s="291" t="s">
        <v>582</v>
      </c>
      <c r="C646" s="291"/>
      <c r="D646" s="291"/>
      <c r="E646" s="291"/>
      <c r="F646" s="146">
        <f>SUM(F638:F645)</f>
        <v>54</v>
      </c>
      <c r="G646" s="146">
        <f>SUM(G638:G645)</f>
        <v>51</v>
      </c>
      <c r="H646" s="146">
        <f>SUM(H638:H645)</f>
        <v>3</v>
      </c>
      <c r="I646" s="146">
        <f>SUM(I638:I645)</f>
        <v>0</v>
      </c>
    </row>
    <row r="647" spans="2:9" ht="12.75" customHeight="1" x14ac:dyDescent="0.2">
      <c r="B647" s="204" t="s">
        <v>121</v>
      </c>
      <c r="C647" s="296" t="s">
        <v>208</v>
      </c>
      <c r="D647" s="297"/>
      <c r="E647" s="297"/>
      <c r="F647" s="297"/>
      <c r="G647" s="297"/>
      <c r="H647" s="297"/>
      <c r="I647" s="298"/>
    </row>
    <row r="648" spans="2:9" x14ac:dyDescent="0.2">
      <c r="B648" s="204" t="s">
        <v>126</v>
      </c>
      <c r="C648" s="299" t="s">
        <v>210</v>
      </c>
      <c r="D648" s="300"/>
      <c r="E648" s="300"/>
      <c r="F648" s="300"/>
      <c r="G648" s="300"/>
      <c r="H648" s="300"/>
      <c r="I648" s="301"/>
    </row>
    <row r="649" spans="2:9" ht="12.75" customHeight="1" x14ac:dyDescent="0.2">
      <c r="B649" s="295" t="s">
        <v>360</v>
      </c>
      <c r="C649" s="295" t="s">
        <v>361</v>
      </c>
      <c r="D649" s="295" t="s">
        <v>362</v>
      </c>
      <c r="E649" s="295" t="s">
        <v>635</v>
      </c>
      <c r="F649" s="295" t="s">
        <v>364</v>
      </c>
      <c r="G649" s="295" t="s">
        <v>365</v>
      </c>
      <c r="H649" s="295"/>
      <c r="I649" s="295" t="s">
        <v>366</v>
      </c>
    </row>
    <row r="650" spans="2:9" x14ac:dyDescent="0.2">
      <c r="B650" s="295"/>
      <c r="C650" s="295"/>
      <c r="D650" s="295"/>
      <c r="E650" s="295"/>
      <c r="F650" s="295"/>
      <c r="G650" s="295"/>
      <c r="H650" s="295"/>
      <c r="I650" s="295"/>
    </row>
    <row r="651" spans="2:9" x14ac:dyDescent="0.2">
      <c r="B651" s="295"/>
      <c r="C651" s="295"/>
      <c r="D651" s="295"/>
      <c r="E651" s="295"/>
      <c r="F651" s="295"/>
      <c r="G651" s="5" t="s">
        <v>367</v>
      </c>
      <c r="H651" s="5" t="s">
        <v>0</v>
      </c>
      <c r="I651" s="295"/>
    </row>
    <row r="652" spans="2:9" x14ac:dyDescent="0.2">
      <c r="B652" s="7">
        <v>930</v>
      </c>
      <c r="C652" s="173" t="s">
        <v>587</v>
      </c>
      <c r="D652" s="195" t="s">
        <v>794</v>
      </c>
      <c r="E652" s="174" t="s">
        <v>213</v>
      </c>
      <c r="F652" s="115">
        <f t="shared" ref="F652:F659" si="17">SUM(G652:H652)</f>
        <v>1</v>
      </c>
      <c r="G652" s="115"/>
      <c r="H652" s="115">
        <v>1</v>
      </c>
      <c r="I652" s="115"/>
    </row>
    <row r="653" spans="2:9" x14ac:dyDescent="0.2">
      <c r="B653" s="174" t="s">
        <v>572</v>
      </c>
      <c r="C653" s="173" t="s">
        <v>585</v>
      </c>
      <c r="D653" s="195" t="s">
        <v>794</v>
      </c>
      <c r="E653" s="210" t="s">
        <v>213</v>
      </c>
      <c r="F653" s="115">
        <f t="shared" si="17"/>
        <v>2</v>
      </c>
      <c r="G653" s="115"/>
      <c r="H653" s="115">
        <v>2</v>
      </c>
      <c r="I653" s="115"/>
    </row>
    <row r="654" spans="2:9" ht="20.25" customHeight="1" x14ac:dyDescent="0.2">
      <c r="B654" s="197" t="s">
        <v>573</v>
      </c>
      <c r="C654" s="173" t="s">
        <v>588</v>
      </c>
      <c r="D654" s="195" t="s">
        <v>795</v>
      </c>
      <c r="E654" s="115" t="s">
        <v>214</v>
      </c>
      <c r="F654" s="115">
        <f t="shared" si="17"/>
        <v>14</v>
      </c>
      <c r="G654" s="115">
        <v>14</v>
      </c>
      <c r="H654" s="115"/>
      <c r="I654" s="115"/>
    </row>
    <row r="655" spans="2:9" ht="16.5" customHeight="1" x14ac:dyDescent="0.2">
      <c r="B655" s="197" t="s">
        <v>574</v>
      </c>
      <c r="C655" s="130" t="s">
        <v>127</v>
      </c>
      <c r="D655" s="195" t="s">
        <v>795</v>
      </c>
      <c r="E655" s="115" t="s">
        <v>214</v>
      </c>
      <c r="F655" s="115">
        <f t="shared" si="17"/>
        <v>22</v>
      </c>
      <c r="G655" s="115">
        <v>22</v>
      </c>
      <c r="H655" s="115"/>
      <c r="I655" s="146"/>
    </row>
    <row r="656" spans="2:9" ht="16.5" customHeight="1" x14ac:dyDescent="0.2">
      <c r="B656" s="197" t="s">
        <v>575</v>
      </c>
      <c r="C656" s="130" t="s">
        <v>33</v>
      </c>
      <c r="D656" s="195" t="s">
        <v>795</v>
      </c>
      <c r="E656" s="115" t="s">
        <v>214</v>
      </c>
      <c r="F656" s="115">
        <f t="shared" si="17"/>
        <v>3</v>
      </c>
      <c r="G656" s="115">
        <v>3</v>
      </c>
      <c r="H656" s="115"/>
      <c r="I656" s="146"/>
    </row>
    <row r="657" spans="2:9" ht="16.5" customHeight="1" x14ac:dyDescent="0.2">
      <c r="B657" s="197" t="s">
        <v>576</v>
      </c>
      <c r="C657" s="214" t="s">
        <v>589</v>
      </c>
      <c r="D657" s="195" t="s">
        <v>796</v>
      </c>
      <c r="E657" s="115" t="s">
        <v>215</v>
      </c>
      <c r="F657" s="115">
        <f t="shared" si="17"/>
        <v>16</v>
      </c>
      <c r="G657" s="115">
        <v>16</v>
      </c>
      <c r="H657" s="148"/>
      <c r="I657" s="146"/>
    </row>
    <row r="658" spans="2:9" ht="16.5" customHeight="1" x14ac:dyDescent="0.2">
      <c r="B658" s="197" t="s">
        <v>577</v>
      </c>
      <c r="C658" s="173" t="s">
        <v>590</v>
      </c>
      <c r="D658" s="195" t="s">
        <v>796</v>
      </c>
      <c r="E658" s="115" t="s">
        <v>215</v>
      </c>
      <c r="F658" s="115">
        <f t="shared" si="17"/>
        <v>6</v>
      </c>
      <c r="G658" s="115">
        <v>6</v>
      </c>
      <c r="H658" s="115"/>
      <c r="I658" s="146"/>
    </row>
    <row r="659" spans="2:9" ht="16.5" customHeight="1" x14ac:dyDescent="0.2">
      <c r="B659" s="197" t="s">
        <v>578</v>
      </c>
      <c r="C659" s="130" t="s">
        <v>108</v>
      </c>
      <c r="D659" s="195" t="s">
        <v>796</v>
      </c>
      <c r="E659" s="147" t="s">
        <v>215</v>
      </c>
      <c r="F659" s="115">
        <f t="shared" si="17"/>
        <v>6</v>
      </c>
      <c r="G659" s="115">
        <v>6</v>
      </c>
      <c r="H659" s="115"/>
      <c r="I659" s="146"/>
    </row>
    <row r="660" spans="2:9" x14ac:dyDescent="0.2">
      <c r="B660" s="291" t="s">
        <v>582</v>
      </c>
      <c r="C660" s="291"/>
      <c r="D660" s="291"/>
      <c r="E660" s="291"/>
      <c r="F660" s="119">
        <f>SUM(F652:F659)</f>
        <v>70</v>
      </c>
      <c r="G660" s="119">
        <f>SUM(G652:G659)</f>
        <v>67</v>
      </c>
      <c r="H660" s="119">
        <f>SUM(H652:H659)</f>
        <v>3</v>
      </c>
      <c r="I660" s="119">
        <f>SUM(I652:I659)</f>
        <v>0</v>
      </c>
    </row>
    <row r="661" spans="2:9" ht="16.5" customHeight="1" x14ac:dyDescent="0.2">
      <c r="B661" s="290" t="s">
        <v>580</v>
      </c>
      <c r="C661" s="290"/>
      <c r="D661" s="290"/>
      <c r="E661" s="290"/>
      <c r="F661" s="207">
        <f>F660+F646+F632+F618+F604+F591</f>
        <v>366</v>
      </c>
      <c r="G661" s="207">
        <f>G660+G646+G632+G618+G604+G591</f>
        <v>340</v>
      </c>
      <c r="H661" s="207">
        <f>H660+H646+H632+H618+H604+H591</f>
        <v>26</v>
      </c>
      <c r="I661" s="207">
        <f>I660+I646+I632+I618+I604+I591</f>
        <v>0</v>
      </c>
    </row>
    <row r="662" spans="2:9" ht="18.75" customHeight="1" x14ac:dyDescent="0.2">
      <c r="B662" s="290" t="s">
        <v>211</v>
      </c>
      <c r="C662" s="290"/>
      <c r="D662" s="290"/>
      <c r="E662" s="290"/>
      <c r="F662" s="207">
        <f>F27+F38+F52+F61+F73+F83+F94+F112+F127+F138+F153+F167+F186+F198+F212+F221+F230+F237+F246+F254+F262+F271+F279+F289+F297+F304+F311+F318+F326+F335+F344+F351+F359+F367+F377+F385+F393+F402+F413+F422+F430+F439+F447+F457+F465+F473+F483+F501+F513+F523+F532+F542+F553+F566+F577+F591+F604+F618+F632+F646+F660</f>
        <v>999</v>
      </c>
      <c r="G662" s="207">
        <f>G27+G38+G52+G61+G73+G83+G94+G112+G127+G138+G153+G167+G186+G198+G212+G221+G230+G237+G246+G254+G262+G271+G279+G289+G297+G304+G311+G318+G326+G335+G344+G351+G359+G367+G377+G385+G393+G402+G413+G422+G430+G439+G447+G457+G465+G473+G483+G501+G513+G523+G532+G542+G553+G566+G577+G591+G604+G618+G632+G646+G660</f>
        <v>885</v>
      </c>
      <c r="H662" s="207">
        <f>H27+H38+H52+H61+H73+H83+H94+H112+H127+H138+H153+H167+H186+H198+H212+H221+H230+H237+H246+H254+H262+H271+H279+H289+H297+H304+H311+H318+H326+H335+H344+H351+H359+H367+H377+H385+H393+H402+H413+H422+H430+H439+H447+H457+H465+H473+H483+H501+H513+H523+H532+H542+H553+H566+H577+H591+H604+H618+H632+H646+H660</f>
        <v>114</v>
      </c>
      <c r="I662" s="207">
        <f>I27+I38+I52+I61+I73+I83+I94+I112+I127+I138+I153+I167+I186+I198+I212+I221+I230+I237+I246+I254+I262+I271+I279+I289+I297+I304+I311+I318+I326+I335+I344+I351+I359+I367+I377+I385+I393+I402+I413+I422+I430+I439+I447+I457+I465+I473+I483+I501+I513+I523+I532+I542+I553+I566+I577+I591+I604+I618+I632+I646+I660</f>
        <v>22</v>
      </c>
    </row>
    <row r="663" spans="2:9" ht="18.75" customHeight="1" x14ac:dyDescent="0.2">
      <c r="B663" s="325" t="s">
        <v>626</v>
      </c>
      <c r="C663" s="326"/>
      <c r="D663" s="326"/>
      <c r="E663" s="326"/>
      <c r="F663" s="326"/>
      <c r="G663" s="326"/>
      <c r="H663" s="326"/>
      <c r="I663" s="327"/>
    </row>
    <row r="664" spans="2:9" x14ac:dyDescent="0.2">
      <c r="B664" s="6"/>
      <c r="C664" s="6"/>
      <c r="D664" s="7"/>
      <c r="E664" s="7"/>
      <c r="F664" s="149">
        <f>F27+F38+F52+F61+F73+F83+F94+F112+F127+F138+F153+F167+F186+F198+F212+F221+F230+F237+F246+F254+F262+F271+F279+F289+F297+F304+F311+F318+F326+F335+F344+F351+F359+F367+F377+F385+F393+F402+F413+F422+F430+F439+F447+F457+F465+F473+F483+F501+F513+F523+F532+F542+F553+F566+F577+F591+F604+F618+F632+F646+F660</f>
        <v>999</v>
      </c>
      <c r="G664" s="149">
        <f>G27+G38+G52+G61+G73+G83+G94+G112+G127+G138+G153+G167+G186+G198+G212+G221+G230+G237+G246+G254+G262+G271+G279+G289+G297+G304+G311+G318+G326+G335+G344+G351+G359+G367+G377+G385+G393+G402+G413+G422+G430+G439+G447+G457+G465+G473+G483+G501+G513+G523+G532+G542+G553+G566+G577+G591+G604+G618+G632+G646+G660</f>
        <v>885</v>
      </c>
      <c r="H664" s="149">
        <f>H27+H38+H52+H61+H73+H83+H94+H112+H127+H138+H153+H167+H186+H198+H212+H221+H230+H237+H246+H254+H262+H271+H279+H289+H297+H304+H311+H318+H326+H335+H344+H351+H359+H367+H377+H385+H393+H402+H413+H422+H430+H439+H447+H457+H465+H473+H483+H501+H513+H523+H532+H542+H553+H566+H577+H591+H604+H618+H632+H646+H660</f>
        <v>114</v>
      </c>
      <c r="I664" s="149">
        <f>I27+I38+I52+I61+I73+I83+I94+I112+I127+I138+I153+I167+I186+I198+I212+I221+I230+I237+I246+I254+I262+I271+I279+I289+I297+I304+I311+I318+I326+I335+I344+I351+I359+I367+I377+I385+I393+I402+I413+I422+I430+I439+I447+I457+I465+I473+I483+I501+I513+I523+I532+I542+I553+I566+I577+I591+I604+I618+I632+I646+I660</f>
        <v>22</v>
      </c>
    </row>
    <row r="665" spans="2:9" x14ac:dyDescent="0.2">
      <c r="F665" s="94"/>
      <c r="G665" s="94"/>
      <c r="H665" s="94"/>
      <c r="I665" s="94"/>
    </row>
    <row r="667" spans="2:9" ht="13.5" thickBot="1" x14ac:dyDescent="0.25">
      <c r="B667" s="66"/>
      <c r="C667" s="66"/>
      <c r="D667" s="66"/>
      <c r="E667" s="66"/>
      <c r="F667" s="66"/>
      <c r="G667" s="66"/>
      <c r="H667" s="66"/>
      <c r="I667" s="66"/>
    </row>
    <row r="668" spans="2:9" ht="45.75" customHeight="1" x14ac:dyDescent="0.2">
      <c r="B668" s="66"/>
      <c r="C668" s="222" t="s">
        <v>341</v>
      </c>
      <c r="D668" s="223" t="s">
        <v>346</v>
      </c>
      <c r="E668" s="223" t="s">
        <v>347</v>
      </c>
      <c r="F668" s="223" t="s">
        <v>340</v>
      </c>
      <c r="G668" s="223" t="s">
        <v>352</v>
      </c>
      <c r="H668" s="223" t="s">
        <v>348</v>
      </c>
      <c r="I668" s="224" t="s">
        <v>407</v>
      </c>
    </row>
    <row r="669" spans="2:9" ht="22.5" customHeight="1" x14ac:dyDescent="0.25">
      <c r="B669" s="66"/>
      <c r="C669" s="150" t="s">
        <v>337</v>
      </c>
      <c r="D669" s="151">
        <f>G52+G61+G73+G83+G94+G112+G127+G138+G153+G167+G186+G198+G212</f>
        <v>213</v>
      </c>
      <c r="E669" s="151">
        <f>H52+H61+H73+H83+H94+H112+H127+H138+H153+H167+H186+H198+H212</f>
        <v>17</v>
      </c>
      <c r="F669" s="152">
        <f>SUM(D669:E669)</f>
        <v>230</v>
      </c>
      <c r="G669" s="153">
        <f>F669*100/$F$674</f>
        <v>23.493360572012257</v>
      </c>
      <c r="H669" s="125"/>
      <c r="I669" s="185">
        <f>I52+I61+I73+I83+I94+I112+I127+I138+I153+I167+I186+I198+I212</f>
        <v>13</v>
      </c>
    </row>
    <row r="670" spans="2:9" ht="22.5" customHeight="1" x14ac:dyDescent="0.25">
      <c r="B670" s="66"/>
      <c r="C670" s="150" t="s">
        <v>336</v>
      </c>
      <c r="D670" s="151">
        <f>G221+G230+G237+G246+G254+G262+G271+G279+G289+G297+G304+G311+G318+G326+G335+G344+G351+G359+G367+G377+G385+G393+G402+G413+G422+G430+G439+G447+G457+G465+G473+G483+G501+G513+G523+G532+G542+G553+G566+G577+G591+G604+G618+G632+G646+G660</f>
        <v>657</v>
      </c>
      <c r="E670" s="151">
        <f>H221+H230+H237+H246+H254+H262+H271+H279+H289+H297+H304+H311+H318+H326+H335+H344+H351+H359+H367+H377+H385+H393+H402+H413+H422+H430+H439+H447+H457+H465+H473+H483+H501+H513+H523+H532+H542+H553+H566+H577+H591+H604+H618+H632+H646+H660</f>
        <v>92</v>
      </c>
      <c r="F670" s="152">
        <f>SUM(D670:E670)</f>
        <v>749</v>
      </c>
      <c r="G670" s="153">
        <f>F670*100/$F$674</f>
        <v>76.506639427987736</v>
      </c>
      <c r="H670" s="125"/>
      <c r="I670" s="185">
        <f>I221+I230+I237+I246+I254+I262+I271+I279+I289+I297+I304+I311+I318+I326+I335+I344+I351+I359+I367+I377+I385+I393+I402+I413+I422+I430+I439+I447+I457+I465+I473+I483+I501+I513+I523+I532+I542+I553+I566+I577+I591+I604+I618+I632+I646+I660</f>
        <v>8</v>
      </c>
    </row>
    <row r="671" spans="2:9" ht="22.5" customHeight="1" x14ac:dyDescent="0.25">
      <c r="B671" s="66"/>
      <c r="C671" s="150" t="s">
        <v>338</v>
      </c>
      <c r="D671" s="151">
        <f>G27</f>
        <v>13</v>
      </c>
      <c r="E671" s="151">
        <f>H27</f>
        <v>1</v>
      </c>
      <c r="F671" s="152">
        <f>SUM(D671:E671)</f>
        <v>14</v>
      </c>
      <c r="G671" s="154"/>
      <c r="H671" s="125"/>
      <c r="I671" s="185">
        <f>I27</f>
        <v>1</v>
      </c>
    </row>
    <row r="672" spans="2:9" ht="22.5" customHeight="1" x14ac:dyDescent="0.25">
      <c r="B672" s="66"/>
      <c r="C672" s="150" t="s">
        <v>339</v>
      </c>
      <c r="D672" s="151">
        <f>G38</f>
        <v>2</v>
      </c>
      <c r="E672" s="155">
        <f>H38</f>
        <v>4</v>
      </c>
      <c r="F672" s="152">
        <f>SUM(D672:E672)</f>
        <v>6</v>
      </c>
      <c r="G672" s="156"/>
      <c r="H672" s="125"/>
      <c r="I672" s="185">
        <f>I38</f>
        <v>0</v>
      </c>
    </row>
    <row r="673" spans="2:9" ht="22.5" customHeight="1" x14ac:dyDescent="0.25">
      <c r="B673" s="66"/>
      <c r="C673" s="323" t="s">
        <v>340</v>
      </c>
      <c r="D673" s="152">
        <f>SUM(D669:D672)</f>
        <v>885</v>
      </c>
      <c r="E673" s="152">
        <f>SUM(E669:E672)</f>
        <v>114</v>
      </c>
      <c r="F673" s="152">
        <f>SUM(F669:F672)</f>
        <v>999</v>
      </c>
      <c r="G673" s="157"/>
      <c r="H673" s="158">
        <f>E673/D673*100</f>
        <v>12.881355932203389</v>
      </c>
      <c r="I673" s="186">
        <f>SUM(I669:I672)</f>
        <v>22</v>
      </c>
    </row>
    <row r="674" spans="2:9" ht="22.5" customHeight="1" thickBot="1" x14ac:dyDescent="0.3">
      <c r="B674" s="66"/>
      <c r="C674" s="324"/>
      <c r="D674" s="159"/>
      <c r="E674" s="159"/>
      <c r="F674" s="160">
        <f>F673-(F671+F672)</f>
        <v>979</v>
      </c>
      <c r="G674" s="160">
        <f>SUM(G669:G672)</f>
        <v>100</v>
      </c>
      <c r="H674" s="161">
        <f>H669+H670</f>
        <v>0</v>
      </c>
      <c r="I674" s="187"/>
    </row>
    <row r="675" spans="2:9" x14ac:dyDescent="0.2">
      <c r="B675" s="66"/>
      <c r="C675" s="92"/>
      <c r="D675" s="92"/>
      <c r="E675" s="92"/>
      <c r="F675" s="92"/>
      <c r="G675" s="92"/>
      <c r="H675" s="92"/>
      <c r="I675" s="92"/>
    </row>
    <row r="676" spans="2:9" ht="13.5" thickBot="1" x14ac:dyDescent="0.25">
      <c r="B676" s="66"/>
      <c r="C676" s="66"/>
      <c r="D676" s="66" t="s">
        <v>403</v>
      </c>
      <c r="E676" s="66"/>
      <c r="F676" s="95"/>
      <c r="G676" s="66"/>
      <c r="H676" s="66"/>
      <c r="I676" s="66"/>
    </row>
    <row r="677" spans="2:9" ht="30" customHeight="1" x14ac:dyDescent="0.2">
      <c r="B677" s="66"/>
      <c r="C677" s="317" t="s">
        <v>341</v>
      </c>
      <c r="D677" s="328" t="s">
        <v>408</v>
      </c>
      <c r="E677" s="315" t="s">
        <v>459</v>
      </c>
      <c r="F677" s="316"/>
    </row>
    <row r="678" spans="2:9" ht="18" customHeight="1" x14ac:dyDescent="0.2">
      <c r="B678" s="66"/>
      <c r="C678" s="318"/>
      <c r="D678" s="329"/>
      <c r="E678" s="225" t="s">
        <v>625</v>
      </c>
      <c r="F678" s="236">
        <f>E683+F683</f>
        <v>60</v>
      </c>
    </row>
    <row r="679" spans="2:9" ht="10.5" customHeight="1" x14ac:dyDescent="0.2">
      <c r="B679" s="66"/>
      <c r="C679" s="318"/>
      <c r="D679" s="226"/>
      <c r="E679" s="227" t="s">
        <v>458</v>
      </c>
      <c r="F679" s="228" t="s">
        <v>460</v>
      </c>
      <c r="G679" s="92"/>
      <c r="H679" s="176"/>
      <c r="I679" s="176"/>
    </row>
    <row r="680" spans="2:9" ht="12" customHeight="1" x14ac:dyDescent="0.2">
      <c r="B680" s="66"/>
      <c r="C680" s="319"/>
      <c r="D680" s="229">
        <f>D673*5%</f>
        <v>44.25</v>
      </c>
      <c r="E680" s="227">
        <f>(F673*10%)*(4/5)</f>
        <v>79.920000000000016</v>
      </c>
      <c r="F680" s="228">
        <f>(F678)*(1/5)</f>
        <v>12</v>
      </c>
      <c r="G680" s="92"/>
      <c r="H680" s="176"/>
      <c r="I680" s="176"/>
    </row>
    <row r="681" spans="2:9" ht="14.25" x14ac:dyDescent="0.2">
      <c r="B681" s="66"/>
      <c r="C681" s="150" t="s">
        <v>332</v>
      </c>
      <c r="D681" s="190">
        <f>I27+I52+I61+I73+I83+I94+I112+I127+I138+I153+I167+I186+I198+I212+I221+I289+I344+I377+I413+I457+I483+I532</f>
        <v>22</v>
      </c>
      <c r="E681" s="190">
        <v>0</v>
      </c>
      <c r="F681" s="191">
        <v>0</v>
      </c>
      <c r="G681" s="92"/>
      <c r="H681" s="177"/>
      <c r="I681" s="178"/>
    </row>
    <row r="682" spans="2:9" ht="14.25" x14ac:dyDescent="0.2">
      <c r="B682" s="66"/>
      <c r="C682" s="150" t="s">
        <v>213</v>
      </c>
      <c r="D682" s="190">
        <v>0</v>
      </c>
      <c r="E682" s="190">
        <f>F653+F652+F639+F638+F625+F624+F611+F610+F598+F597+F585+F584+F572+F559+F548+F538+F519+F507+F489+F471+F463+F445+F436+F428+F419+F399+F391+F383+F365+F357+F349+F331+F323+F316+F309+F302+F294+F276+F267+F260+F252+F244+F235+F227+F18</f>
        <v>52</v>
      </c>
      <c r="F682" s="191">
        <f>F573+F560+F549+F490</f>
        <v>8</v>
      </c>
      <c r="G682" s="93"/>
      <c r="H682" s="179"/>
      <c r="I682" s="180"/>
    </row>
    <row r="683" spans="2:9" ht="15.75" thickBot="1" x14ac:dyDescent="0.3">
      <c r="C683" s="184" t="s">
        <v>340</v>
      </c>
      <c r="D683" s="192">
        <f>SUM(D681:D682)</f>
        <v>22</v>
      </c>
      <c r="E683" s="192">
        <f>SUM(E681:E682)</f>
        <v>52</v>
      </c>
      <c r="F683" s="193">
        <f>SUM(F681:F682)</f>
        <v>8</v>
      </c>
      <c r="G683" s="181"/>
      <c r="H683" s="182"/>
      <c r="I683" s="183"/>
    </row>
    <row r="684" spans="2:9" x14ac:dyDescent="0.2">
      <c r="D684" s="230">
        <f>D683*100/D673</f>
        <v>2.4858757062146895</v>
      </c>
    </row>
    <row r="685" spans="2:9" x14ac:dyDescent="0.2">
      <c r="D685" s="217"/>
    </row>
    <row r="688" spans="2:9" ht="9.75" customHeight="1" thickBot="1" x14ac:dyDescent="0.25"/>
    <row r="689" spans="3:9" ht="28.5" customHeight="1" x14ac:dyDescent="0.2">
      <c r="C689" s="222" t="s">
        <v>400</v>
      </c>
      <c r="D689" s="223" t="s">
        <v>628</v>
      </c>
    </row>
    <row r="690" spans="3:9" ht="28.5" customHeight="1" x14ac:dyDescent="0.2">
      <c r="C690" s="221" t="s">
        <v>629</v>
      </c>
      <c r="D690" s="219">
        <v>5</v>
      </c>
    </row>
    <row r="691" spans="3:9" ht="18" customHeight="1" x14ac:dyDescent="0.2">
      <c r="C691" s="4" t="s">
        <v>399</v>
      </c>
      <c r="D691" s="199">
        <v>7</v>
      </c>
    </row>
    <row r="692" spans="3:9" ht="18" customHeight="1" x14ac:dyDescent="0.2">
      <c r="C692" s="4" t="s">
        <v>64</v>
      </c>
      <c r="D692" s="199">
        <v>8</v>
      </c>
    </row>
    <row r="693" spans="3:9" ht="18" customHeight="1" x14ac:dyDescent="0.2">
      <c r="C693" s="213" t="s">
        <v>583</v>
      </c>
      <c r="D693" s="199">
        <v>5</v>
      </c>
    </row>
    <row r="694" spans="3:9" ht="18" customHeight="1" x14ac:dyDescent="0.2">
      <c r="C694" s="213" t="s">
        <v>584</v>
      </c>
      <c r="D694" s="199">
        <v>16</v>
      </c>
    </row>
    <row r="695" spans="3:9" ht="18" customHeight="1" x14ac:dyDescent="0.2">
      <c r="C695" s="4" t="s">
        <v>77</v>
      </c>
      <c r="D695" s="199">
        <v>37</v>
      </c>
    </row>
    <row r="696" spans="3:9" ht="18" customHeight="1" x14ac:dyDescent="0.2">
      <c r="C696" s="4" t="s">
        <v>339</v>
      </c>
      <c r="D696" s="199">
        <v>4</v>
      </c>
      <c r="F696" s="313" t="s">
        <v>405</v>
      </c>
      <c r="G696" s="313"/>
      <c r="H696" s="313"/>
      <c r="I696" s="117">
        <f>H24+H110+H162+H184+H211+H551+H565+H575+H601+H643</f>
        <v>13</v>
      </c>
    </row>
    <row r="697" spans="3:9" ht="29.25" customHeight="1" x14ac:dyDescent="0.2">
      <c r="C697" s="218" t="s">
        <v>627</v>
      </c>
      <c r="D697" s="219">
        <f>I696+I697+I698</f>
        <v>32</v>
      </c>
      <c r="F697" s="314" t="s">
        <v>404</v>
      </c>
      <c r="G697" s="314"/>
      <c r="H697" s="314"/>
      <c r="I697" s="220">
        <f>H277+H333+H509+H574+H600+H627</f>
        <v>10</v>
      </c>
    </row>
    <row r="698" spans="3:9" ht="25.5" customHeight="1" x14ac:dyDescent="0.2">
      <c r="C698" s="211" t="s">
        <v>340</v>
      </c>
      <c r="D698" s="211">
        <f>SUM(D690:D697)</f>
        <v>114</v>
      </c>
      <c r="F698" s="314" t="s">
        <v>406</v>
      </c>
      <c r="G698" s="314"/>
      <c r="H698" s="314"/>
      <c r="I698" s="220">
        <f>H245+H253+H296+H303+H310</f>
        <v>9</v>
      </c>
    </row>
    <row r="701" spans="3:9" ht="13.5" thickBot="1" x14ac:dyDescent="0.25"/>
    <row r="702" spans="3:9" ht="54.75" customHeight="1" x14ac:dyDescent="0.2">
      <c r="C702" s="222" t="s">
        <v>400</v>
      </c>
      <c r="D702" s="223" t="s">
        <v>628</v>
      </c>
      <c r="E702" s="223" t="s">
        <v>631</v>
      </c>
    </row>
    <row r="703" spans="3:9" ht="25.5" x14ac:dyDescent="0.2">
      <c r="C703" s="218" t="s">
        <v>634</v>
      </c>
      <c r="D703" s="233">
        <v>32</v>
      </c>
      <c r="E703" s="234">
        <f>D703/$G$662</f>
        <v>3.6158192090395481E-2</v>
      </c>
    </row>
    <row r="704" spans="3:9" ht="25.5" x14ac:dyDescent="0.2">
      <c r="C704" s="218" t="s">
        <v>633</v>
      </c>
      <c r="D704" s="219">
        <f>D690+D691+D692+D693+D695</f>
        <v>62</v>
      </c>
      <c r="E704" s="234">
        <f t="shared" ref="E704:E706" si="18">D704/$G$662</f>
        <v>7.0056497175141244E-2</v>
      </c>
    </row>
    <row r="705" spans="3:5" ht="19.5" customHeight="1" x14ac:dyDescent="0.2">
      <c r="C705" s="218" t="s">
        <v>630</v>
      </c>
      <c r="D705" s="219">
        <f>D696+D694</f>
        <v>20</v>
      </c>
      <c r="E705" s="234">
        <f t="shared" si="18"/>
        <v>2.2598870056497175E-2</v>
      </c>
    </row>
    <row r="706" spans="3:5" ht="24" customHeight="1" x14ac:dyDescent="0.2">
      <c r="C706" s="232" t="s">
        <v>340</v>
      </c>
      <c r="D706" s="232">
        <f>SUM(D703:D705)</f>
        <v>114</v>
      </c>
      <c r="E706" s="235">
        <f t="shared" si="18"/>
        <v>0.12881355932203389</v>
      </c>
    </row>
    <row r="707" spans="3:5" ht="21" customHeight="1" x14ac:dyDescent="0.2">
      <c r="C707" s="289" t="s">
        <v>632</v>
      </c>
      <c r="D707" s="289"/>
      <c r="E707" s="289"/>
    </row>
  </sheetData>
  <mergeCells count="645">
    <mergeCell ref="B97:B99"/>
    <mergeCell ref="C97:C99"/>
    <mergeCell ref="D97:D99"/>
    <mergeCell ref="E97:E99"/>
    <mergeCell ref="F189:F191"/>
    <mergeCell ref="B112:E112"/>
    <mergeCell ref="B127:E127"/>
    <mergeCell ref="B138:E138"/>
    <mergeCell ref="B153:E153"/>
    <mergeCell ref="B154:E154"/>
    <mergeCell ref="B167:E167"/>
    <mergeCell ref="B186:E186"/>
    <mergeCell ref="B187:B188"/>
    <mergeCell ref="D130:D132"/>
    <mergeCell ref="C140:I140"/>
    <mergeCell ref="C141:I141"/>
    <mergeCell ref="B130:B132"/>
    <mergeCell ref="C115:C117"/>
    <mergeCell ref="F157:F158"/>
    <mergeCell ref="I130:I132"/>
    <mergeCell ref="B115:B117"/>
    <mergeCell ref="G157:H157"/>
    <mergeCell ref="D115:D117"/>
    <mergeCell ref="E115:E117"/>
    <mergeCell ref="I115:I117"/>
    <mergeCell ref="E635:E637"/>
    <mergeCell ref="C635:C637"/>
    <mergeCell ref="D635:D637"/>
    <mergeCell ref="B221:E221"/>
    <mergeCell ref="B230:E230"/>
    <mergeCell ref="B237:E237"/>
    <mergeCell ref="B516:B518"/>
    <mergeCell ref="B527:B529"/>
    <mergeCell ref="B545:B547"/>
    <mergeCell ref="B535:B537"/>
    <mergeCell ref="C633:I633"/>
    <mergeCell ref="C619:I619"/>
    <mergeCell ref="C620:I620"/>
    <mergeCell ref="I581:I583"/>
    <mergeCell ref="B581:B583"/>
    <mergeCell ref="B556:B558"/>
    <mergeCell ref="F425:F427"/>
    <mergeCell ref="G425:H426"/>
    <mergeCell ref="C579:I579"/>
    <mergeCell ref="C555:I555"/>
    <mergeCell ref="C544:I544"/>
    <mergeCell ref="F607:F609"/>
    <mergeCell ref="I545:I547"/>
    <mergeCell ref="E649:E651"/>
    <mergeCell ref="B73:E73"/>
    <mergeCell ref="B83:E83"/>
    <mergeCell ref="B61:E61"/>
    <mergeCell ref="B52:E52"/>
    <mergeCell ref="B38:E38"/>
    <mergeCell ref="B27:E27"/>
    <mergeCell ref="I76:I78"/>
    <mergeCell ref="F30:F32"/>
    <mergeCell ref="G30:H31"/>
    <mergeCell ref="G76:H77"/>
    <mergeCell ref="E76:E78"/>
    <mergeCell ref="B55:B57"/>
    <mergeCell ref="C30:C32"/>
    <mergeCell ref="D30:D32"/>
    <mergeCell ref="F41:F43"/>
    <mergeCell ref="I41:I43"/>
    <mergeCell ref="C41:C43"/>
    <mergeCell ref="D41:D43"/>
    <mergeCell ref="G41:H42"/>
    <mergeCell ref="B74:B75"/>
    <mergeCell ref="C40:I40"/>
    <mergeCell ref="G130:H131"/>
    <mergeCell ref="C128:I128"/>
    <mergeCell ref="F696:H696"/>
    <mergeCell ref="F697:H697"/>
    <mergeCell ref="F698:H698"/>
    <mergeCell ref="E677:F677"/>
    <mergeCell ref="C677:C680"/>
    <mergeCell ref="C634:I634"/>
    <mergeCell ref="F621:F623"/>
    <mergeCell ref="I635:I637"/>
    <mergeCell ref="G621:H622"/>
    <mergeCell ref="I621:I623"/>
    <mergeCell ref="I649:I651"/>
    <mergeCell ref="C673:C674"/>
    <mergeCell ref="C649:C651"/>
    <mergeCell ref="D649:D651"/>
    <mergeCell ref="F649:F651"/>
    <mergeCell ref="B663:I663"/>
    <mergeCell ref="D677:D678"/>
    <mergeCell ref="C647:I647"/>
    <mergeCell ref="F635:F637"/>
    <mergeCell ref="C648:I648"/>
    <mergeCell ref="G635:H636"/>
    <mergeCell ref="B649:B651"/>
    <mergeCell ref="B660:E660"/>
    <mergeCell ref="G649:H650"/>
    <mergeCell ref="B569:B571"/>
    <mergeCell ref="E556:E558"/>
    <mergeCell ref="E621:E623"/>
    <mergeCell ref="I594:I596"/>
    <mergeCell ref="E594:E596"/>
    <mergeCell ref="G594:H595"/>
    <mergeCell ref="C594:C596"/>
    <mergeCell ref="D594:D596"/>
    <mergeCell ref="B621:B623"/>
    <mergeCell ref="C621:C623"/>
    <mergeCell ref="C605:I605"/>
    <mergeCell ref="C606:I606"/>
    <mergeCell ref="I607:I609"/>
    <mergeCell ref="B607:B609"/>
    <mergeCell ref="C607:C609"/>
    <mergeCell ref="B594:B596"/>
    <mergeCell ref="D569:D571"/>
    <mergeCell ref="B591:E591"/>
    <mergeCell ref="F569:F571"/>
    <mergeCell ref="D607:D609"/>
    <mergeCell ref="E607:E609"/>
    <mergeCell ref="G607:H608"/>
    <mergeCell ref="F556:F558"/>
    <mergeCell ref="D556:D558"/>
    <mergeCell ref="G86:H87"/>
    <mergeCell ref="B635:B637"/>
    <mergeCell ref="F300:F301"/>
    <mergeCell ref="F257:F259"/>
    <mergeCell ref="E307:E308"/>
    <mergeCell ref="C306:I306"/>
    <mergeCell ref="C305:I305"/>
    <mergeCell ref="B300:B301"/>
    <mergeCell ref="I300:I301"/>
    <mergeCell ref="G300:H300"/>
    <mergeCell ref="C263:I263"/>
    <mergeCell ref="C264:I264"/>
    <mergeCell ref="E292:E293"/>
    <mergeCell ref="F292:F293"/>
    <mergeCell ref="F307:F308"/>
    <mergeCell ref="G307:H307"/>
    <mergeCell ref="I307:I308"/>
    <mergeCell ref="B265:B266"/>
    <mergeCell ref="G257:H258"/>
    <mergeCell ref="C545:C547"/>
    <mergeCell ref="F545:F547"/>
    <mergeCell ref="G545:H546"/>
    <mergeCell ref="I416:I418"/>
    <mergeCell ref="C502:I502"/>
    <mergeCell ref="B28:B29"/>
    <mergeCell ref="C28:I28"/>
    <mergeCell ref="C29:I29"/>
    <mergeCell ref="I55:I57"/>
    <mergeCell ref="G55:H56"/>
    <mergeCell ref="C62:I62"/>
    <mergeCell ref="B62:B63"/>
    <mergeCell ref="E41:E43"/>
    <mergeCell ref="B41:B43"/>
    <mergeCell ref="C53:I53"/>
    <mergeCell ref="C54:I54"/>
    <mergeCell ref="B53:B54"/>
    <mergeCell ref="E55:E57"/>
    <mergeCell ref="F55:F57"/>
    <mergeCell ref="C55:C57"/>
    <mergeCell ref="D55:D57"/>
    <mergeCell ref="C63:I63"/>
    <mergeCell ref="E30:E32"/>
    <mergeCell ref="B39:B40"/>
    <mergeCell ref="C39:I39"/>
    <mergeCell ref="I30:I32"/>
    <mergeCell ref="B30:B32"/>
    <mergeCell ref="G556:H557"/>
    <mergeCell ref="C580:I580"/>
    <mergeCell ref="C581:C583"/>
    <mergeCell ref="G581:H582"/>
    <mergeCell ref="F594:F596"/>
    <mergeCell ref="D581:D583"/>
    <mergeCell ref="E581:E583"/>
    <mergeCell ref="F581:F583"/>
    <mergeCell ref="C592:I592"/>
    <mergeCell ref="C593:I593"/>
    <mergeCell ref="I569:I571"/>
    <mergeCell ref="C556:C558"/>
    <mergeCell ref="C567:I567"/>
    <mergeCell ref="I556:I558"/>
    <mergeCell ref="C569:C571"/>
    <mergeCell ref="G569:H570"/>
    <mergeCell ref="C543:I543"/>
    <mergeCell ref="F451:F453"/>
    <mergeCell ref="E486:E488"/>
    <mergeCell ref="C525:I525"/>
    <mergeCell ref="F516:F518"/>
    <mergeCell ref="C527:C529"/>
    <mergeCell ref="D527:D529"/>
    <mergeCell ref="I535:I537"/>
    <mergeCell ref="I516:I518"/>
    <mergeCell ref="C516:C518"/>
    <mergeCell ref="D516:D518"/>
    <mergeCell ref="E516:E518"/>
    <mergeCell ref="G516:H517"/>
    <mergeCell ref="D504:D506"/>
    <mergeCell ref="E504:E506"/>
    <mergeCell ref="F504:F506"/>
    <mergeCell ref="G504:H505"/>
    <mergeCell ref="G451:H452"/>
    <mergeCell ref="C451:C453"/>
    <mergeCell ref="D451:D453"/>
    <mergeCell ref="C485:I485"/>
    <mergeCell ref="B473:E473"/>
    <mergeCell ref="B474:E474"/>
    <mergeCell ref="B483:E483"/>
    <mergeCell ref="C526:I526"/>
    <mergeCell ref="F527:F529"/>
    <mergeCell ref="C533:I533"/>
    <mergeCell ref="C534:I534"/>
    <mergeCell ref="C514:I514"/>
    <mergeCell ref="E451:E453"/>
    <mergeCell ref="C459:I459"/>
    <mergeCell ref="B504:B506"/>
    <mergeCell ref="C504:C506"/>
    <mergeCell ref="C503:I503"/>
    <mergeCell ref="B501:E501"/>
    <mergeCell ref="I504:I506"/>
    <mergeCell ref="G527:H528"/>
    <mergeCell ref="I486:I488"/>
    <mergeCell ref="D460:D462"/>
    <mergeCell ref="E460:E462"/>
    <mergeCell ref="F460:F462"/>
    <mergeCell ref="G460:H461"/>
    <mergeCell ref="C460:C462"/>
    <mergeCell ref="C458:I458"/>
    <mergeCell ref="C477:C479"/>
    <mergeCell ref="D477:D479"/>
    <mergeCell ref="E477:E479"/>
    <mergeCell ref="B460:B462"/>
    <mergeCell ref="G486:H487"/>
    <mergeCell ref="G477:H478"/>
    <mergeCell ref="I477:I479"/>
    <mergeCell ref="F477:F479"/>
    <mergeCell ref="B486:B488"/>
    <mergeCell ref="C486:C488"/>
    <mergeCell ref="D486:D488"/>
    <mergeCell ref="E425:E427"/>
    <mergeCell ref="E433:E435"/>
    <mergeCell ref="I451:I453"/>
    <mergeCell ref="C432:I432"/>
    <mergeCell ref="D433:D435"/>
    <mergeCell ref="F433:F435"/>
    <mergeCell ref="G433:H434"/>
    <mergeCell ref="F442:F444"/>
    <mergeCell ref="C425:C427"/>
    <mergeCell ref="F486:F488"/>
    <mergeCell ref="C442:C444"/>
    <mergeCell ref="D442:D444"/>
    <mergeCell ref="E442:E444"/>
    <mergeCell ref="I433:I435"/>
    <mergeCell ref="C475:I475"/>
    <mergeCell ref="C431:I431"/>
    <mergeCell ref="B468:B470"/>
    <mergeCell ref="C468:C470"/>
    <mergeCell ref="D468:D470"/>
    <mergeCell ref="E468:E470"/>
    <mergeCell ref="C441:I441"/>
    <mergeCell ref="G442:H443"/>
    <mergeCell ref="B451:B453"/>
    <mergeCell ref="I460:I462"/>
    <mergeCell ref="C449:I449"/>
    <mergeCell ref="B442:B444"/>
    <mergeCell ref="F468:F470"/>
    <mergeCell ref="C466:I466"/>
    <mergeCell ref="G468:H469"/>
    <mergeCell ref="I468:I470"/>
    <mergeCell ref="C467:I467"/>
    <mergeCell ref="C450:I450"/>
    <mergeCell ref="C405:I405"/>
    <mergeCell ref="C396:C398"/>
    <mergeCell ref="D396:D398"/>
    <mergeCell ref="F396:F398"/>
    <mergeCell ref="G396:H397"/>
    <mergeCell ref="B402:E402"/>
    <mergeCell ref="B403:E403"/>
    <mergeCell ref="C440:I440"/>
    <mergeCell ref="B433:B435"/>
    <mergeCell ref="C433:C435"/>
    <mergeCell ref="D425:D427"/>
    <mergeCell ref="B425:B427"/>
    <mergeCell ref="G416:H417"/>
    <mergeCell ref="B413:E413"/>
    <mergeCell ref="B422:E422"/>
    <mergeCell ref="B406:B408"/>
    <mergeCell ref="C415:I415"/>
    <mergeCell ref="D416:D418"/>
    <mergeCell ref="E416:E418"/>
    <mergeCell ref="I406:I408"/>
    <mergeCell ref="C416:C418"/>
    <mergeCell ref="D406:D408"/>
    <mergeCell ref="B416:B418"/>
    <mergeCell ref="F416:F418"/>
    <mergeCell ref="E406:E408"/>
    <mergeCell ref="F406:F408"/>
    <mergeCell ref="B396:B398"/>
    <mergeCell ref="C369:I369"/>
    <mergeCell ref="G354:H355"/>
    <mergeCell ref="C370:I370"/>
    <mergeCell ref="C353:I353"/>
    <mergeCell ref="C387:I387"/>
    <mergeCell ref="B380:B382"/>
    <mergeCell ref="D380:D382"/>
    <mergeCell ref="E380:E382"/>
    <mergeCell ref="F380:F382"/>
    <mergeCell ref="G380:H381"/>
    <mergeCell ref="C380:C382"/>
    <mergeCell ref="C378:I378"/>
    <mergeCell ref="C379:I379"/>
    <mergeCell ref="C361:I361"/>
    <mergeCell ref="B354:B356"/>
    <mergeCell ref="F354:F356"/>
    <mergeCell ref="F362:F364"/>
    <mergeCell ref="C354:C356"/>
    <mergeCell ref="D354:D356"/>
    <mergeCell ref="C371:C373"/>
    <mergeCell ref="G371:H372"/>
    <mergeCell ref="F371:F373"/>
    <mergeCell ref="C362:C364"/>
    <mergeCell ref="I371:I373"/>
    <mergeCell ref="D371:D373"/>
    <mergeCell ref="E354:E356"/>
    <mergeCell ref="C360:I360"/>
    <mergeCell ref="I329:I330"/>
    <mergeCell ref="E329:E330"/>
    <mergeCell ref="I321:I322"/>
    <mergeCell ref="C327:I327"/>
    <mergeCell ref="C328:I328"/>
    <mergeCell ref="F321:F322"/>
    <mergeCell ref="G321:H321"/>
    <mergeCell ref="I339:I340"/>
    <mergeCell ref="C345:I345"/>
    <mergeCell ref="C346:I346"/>
    <mergeCell ref="F347:F348"/>
    <mergeCell ref="I347:I348"/>
    <mergeCell ref="C347:C348"/>
    <mergeCell ref="D347:D348"/>
    <mergeCell ref="C352:I352"/>
    <mergeCell ref="G347:H347"/>
    <mergeCell ref="E371:E373"/>
    <mergeCell ref="D362:D364"/>
    <mergeCell ref="E362:E364"/>
    <mergeCell ref="B329:B330"/>
    <mergeCell ref="C329:C330"/>
    <mergeCell ref="E300:E301"/>
    <mergeCell ref="B304:E304"/>
    <mergeCell ref="C300:C301"/>
    <mergeCell ref="D300:D301"/>
    <mergeCell ref="C273:I273"/>
    <mergeCell ref="E274:E275"/>
    <mergeCell ref="F274:F275"/>
    <mergeCell ref="B274:B275"/>
    <mergeCell ref="B292:B293"/>
    <mergeCell ref="I274:I275"/>
    <mergeCell ref="C274:C275"/>
    <mergeCell ref="C299:I299"/>
    <mergeCell ref="C283:C284"/>
    <mergeCell ref="D283:D284"/>
    <mergeCell ref="E283:E284"/>
    <mergeCell ref="C282:I282"/>
    <mergeCell ref="C281:I281"/>
    <mergeCell ref="G283:H283"/>
    <mergeCell ref="B297:E297"/>
    <mergeCell ref="C313:I313"/>
    <mergeCell ref="B307:B308"/>
    <mergeCell ref="C307:C308"/>
    <mergeCell ref="D307:D308"/>
    <mergeCell ref="G314:H314"/>
    <mergeCell ref="I314:I315"/>
    <mergeCell ref="C312:I312"/>
    <mergeCell ref="B314:B315"/>
    <mergeCell ref="C314:C315"/>
    <mergeCell ref="D314:D315"/>
    <mergeCell ref="B311:E311"/>
    <mergeCell ref="F314:F315"/>
    <mergeCell ref="E314:E315"/>
    <mergeCell ref="C272:I272"/>
    <mergeCell ref="C290:I290"/>
    <mergeCell ref="C291:I291"/>
    <mergeCell ref="I283:I284"/>
    <mergeCell ref="F283:F284"/>
    <mergeCell ref="I292:I293"/>
    <mergeCell ref="G292:H292"/>
    <mergeCell ref="C292:C293"/>
    <mergeCell ref="D292:D293"/>
    <mergeCell ref="B279:E279"/>
    <mergeCell ref="B280:E280"/>
    <mergeCell ref="B289:E289"/>
    <mergeCell ref="B283:B284"/>
    <mergeCell ref="D274:D275"/>
    <mergeCell ref="G274:H274"/>
    <mergeCell ref="C248:I248"/>
    <mergeCell ref="I265:I266"/>
    <mergeCell ref="C222:I222"/>
    <mergeCell ref="C213:I213"/>
    <mergeCell ref="I201:I203"/>
    <mergeCell ref="C214:I214"/>
    <mergeCell ref="D257:D259"/>
    <mergeCell ref="E257:E259"/>
    <mergeCell ref="C298:I298"/>
    <mergeCell ref="B271:E271"/>
    <mergeCell ref="B262:E262"/>
    <mergeCell ref="B215:B217"/>
    <mergeCell ref="C215:C217"/>
    <mergeCell ref="D215:D217"/>
    <mergeCell ref="E215:E217"/>
    <mergeCell ref="F215:F217"/>
    <mergeCell ref="G215:H216"/>
    <mergeCell ref="B246:E246"/>
    <mergeCell ref="B254:E254"/>
    <mergeCell ref="B249:B251"/>
    <mergeCell ref="C249:C251"/>
    <mergeCell ref="B233:B234"/>
    <mergeCell ref="F224:F226"/>
    <mergeCell ref="G224:H225"/>
    <mergeCell ref="C129:I129"/>
    <mergeCell ref="E130:E132"/>
    <mergeCell ref="F130:F132"/>
    <mergeCell ref="F115:F117"/>
    <mergeCell ref="C155:I155"/>
    <mergeCell ref="B142:B144"/>
    <mergeCell ref="I215:I217"/>
    <mergeCell ref="C265:C266"/>
    <mergeCell ref="D265:D266"/>
    <mergeCell ref="E265:E266"/>
    <mergeCell ref="G265:H265"/>
    <mergeCell ref="C256:I256"/>
    <mergeCell ref="F265:F266"/>
    <mergeCell ref="I257:I259"/>
    <mergeCell ref="C201:C203"/>
    <mergeCell ref="C223:I223"/>
    <mergeCell ref="C255:I255"/>
    <mergeCell ref="C241:C243"/>
    <mergeCell ref="D241:D243"/>
    <mergeCell ref="G241:H242"/>
    <mergeCell ref="I241:I243"/>
    <mergeCell ref="E241:E243"/>
    <mergeCell ref="F241:F243"/>
    <mergeCell ref="C240:I240"/>
    <mergeCell ref="C200:I200"/>
    <mergeCell ref="D201:D203"/>
    <mergeCell ref="E201:E203"/>
    <mergeCell ref="C187:I187"/>
    <mergeCell ref="D189:D191"/>
    <mergeCell ref="E189:E191"/>
    <mergeCell ref="F201:F203"/>
    <mergeCell ref="C189:C191"/>
    <mergeCell ref="B201:B203"/>
    <mergeCell ref="G201:H202"/>
    <mergeCell ref="B198:E198"/>
    <mergeCell ref="C142:C144"/>
    <mergeCell ref="E142:E144"/>
    <mergeCell ref="G170:H170"/>
    <mergeCell ref="I170:I171"/>
    <mergeCell ref="B157:B158"/>
    <mergeCell ref="C157:C158"/>
    <mergeCell ref="D157:D158"/>
    <mergeCell ref="E157:E158"/>
    <mergeCell ref="F142:F144"/>
    <mergeCell ref="G142:H143"/>
    <mergeCell ref="B6:I6"/>
    <mergeCell ref="B15:B17"/>
    <mergeCell ref="C15:C17"/>
    <mergeCell ref="D15:D17"/>
    <mergeCell ref="I15:I17"/>
    <mergeCell ref="G15:H16"/>
    <mergeCell ref="B13:B14"/>
    <mergeCell ref="C8:I8"/>
    <mergeCell ref="C10:I10"/>
    <mergeCell ref="E15:E17"/>
    <mergeCell ref="F15:F17"/>
    <mergeCell ref="C13:I13"/>
    <mergeCell ref="C14:I14"/>
    <mergeCell ref="B7:I7"/>
    <mergeCell ref="C9:I9"/>
    <mergeCell ref="C11:I11"/>
    <mergeCell ref="B12:I12"/>
    <mergeCell ref="G64:H65"/>
    <mergeCell ref="F64:F66"/>
    <mergeCell ref="B64:B66"/>
    <mergeCell ref="I97:I99"/>
    <mergeCell ref="C86:C88"/>
    <mergeCell ref="D86:D88"/>
    <mergeCell ref="E86:E88"/>
    <mergeCell ref="C76:C78"/>
    <mergeCell ref="C95:I95"/>
    <mergeCell ref="I64:I66"/>
    <mergeCell ref="C64:C66"/>
    <mergeCell ref="D64:D66"/>
    <mergeCell ref="E64:E66"/>
    <mergeCell ref="C74:I74"/>
    <mergeCell ref="C75:I75"/>
    <mergeCell ref="F76:F78"/>
    <mergeCell ref="I86:I88"/>
    <mergeCell ref="D76:D78"/>
    <mergeCell ref="C85:I85"/>
    <mergeCell ref="B94:E94"/>
    <mergeCell ref="B86:B88"/>
    <mergeCell ref="C84:I84"/>
    <mergeCell ref="B76:B78"/>
    <mergeCell ref="F86:F88"/>
    <mergeCell ref="C96:I96"/>
    <mergeCell ref="C113:I113"/>
    <mergeCell ref="F97:F99"/>
    <mergeCell ref="G97:H98"/>
    <mergeCell ref="I157:I158"/>
    <mergeCell ref="I142:I144"/>
    <mergeCell ref="C231:I231"/>
    <mergeCell ref="C232:I232"/>
    <mergeCell ref="B224:B226"/>
    <mergeCell ref="C224:C226"/>
    <mergeCell ref="D224:D226"/>
    <mergeCell ref="E224:E226"/>
    <mergeCell ref="C130:C132"/>
    <mergeCell ref="G115:H116"/>
    <mergeCell ref="G189:H190"/>
    <mergeCell ref="B199:B200"/>
    <mergeCell ref="C199:I199"/>
    <mergeCell ref="I189:I191"/>
    <mergeCell ref="B170:B171"/>
    <mergeCell ref="C170:C171"/>
    <mergeCell ref="D170:D171"/>
    <mergeCell ref="C156:I156"/>
    <mergeCell ref="B155:B156"/>
    <mergeCell ref="E170:E171"/>
    <mergeCell ref="F249:F251"/>
    <mergeCell ref="C239:I239"/>
    <mergeCell ref="C114:I114"/>
    <mergeCell ref="I224:I226"/>
    <mergeCell ref="I233:I234"/>
    <mergeCell ref="C247:I247"/>
    <mergeCell ref="I249:I251"/>
    <mergeCell ref="D249:D251"/>
    <mergeCell ref="E249:E251"/>
    <mergeCell ref="G249:H250"/>
    <mergeCell ref="D142:D144"/>
    <mergeCell ref="B212:E212"/>
    <mergeCell ref="B189:B191"/>
    <mergeCell ref="B168:B169"/>
    <mergeCell ref="C168:I168"/>
    <mergeCell ref="C169:I169"/>
    <mergeCell ref="G233:H233"/>
    <mergeCell ref="B241:B243"/>
    <mergeCell ref="C233:C234"/>
    <mergeCell ref="D233:D234"/>
    <mergeCell ref="E233:E234"/>
    <mergeCell ref="F233:F234"/>
    <mergeCell ref="F170:F171"/>
    <mergeCell ref="C188:I188"/>
    <mergeCell ref="B371:B373"/>
    <mergeCell ref="I380:I382"/>
    <mergeCell ref="I362:I364"/>
    <mergeCell ref="C388:C390"/>
    <mergeCell ref="B318:E318"/>
    <mergeCell ref="B326:E326"/>
    <mergeCell ref="B335:E335"/>
    <mergeCell ref="B336:E336"/>
    <mergeCell ref="I354:I356"/>
    <mergeCell ref="B362:B364"/>
    <mergeCell ref="G362:H363"/>
    <mergeCell ref="C320:I320"/>
    <mergeCell ref="C319:I319"/>
    <mergeCell ref="B321:B322"/>
    <mergeCell ref="C321:C322"/>
    <mergeCell ref="D321:D322"/>
    <mergeCell ref="E321:E322"/>
    <mergeCell ref="C338:I338"/>
    <mergeCell ref="C337:I337"/>
    <mergeCell ref="F329:F330"/>
    <mergeCell ref="G329:H329"/>
    <mergeCell ref="D329:D330"/>
    <mergeCell ref="D388:D390"/>
    <mergeCell ref="I388:I390"/>
    <mergeCell ref="G388:H389"/>
    <mergeCell ref="C476:I476"/>
    <mergeCell ref="C484:I484"/>
    <mergeCell ref="B477:B479"/>
    <mergeCell ref="B430:E430"/>
    <mergeCell ref="B439:E439"/>
    <mergeCell ref="B447:E447"/>
    <mergeCell ref="B448:E448"/>
    <mergeCell ref="B457:E457"/>
    <mergeCell ref="B465:E465"/>
    <mergeCell ref="C394:I394"/>
    <mergeCell ref="B388:B390"/>
    <mergeCell ref="B393:E393"/>
    <mergeCell ref="G406:H407"/>
    <mergeCell ref="C423:I423"/>
    <mergeCell ref="C424:I424"/>
    <mergeCell ref="C406:C408"/>
    <mergeCell ref="C414:I414"/>
    <mergeCell ref="C404:I404"/>
    <mergeCell ref="I425:I427"/>
    <mergeCell ref="I442:I444"/>
    <mergeCell ref="E396:E398"/>
    <mergeCell ref="I396:I398"/>
    <mergeCell ref="C395:I395"/>
    <mergeCell ref="B257:B259"/>
    <mergeCell ref="C257:C259"/>
    <mergeCell ref="B604:E604"/>
    <mergeCell ref="B618:E618"/>
    <mergeCell ref="B632:E632"/>
    <mergeCell ref="B646:E646"/>
    <mergeCell ref="E347:E348"/>
    <mergeCell ref="G339:H339"/>
    <mergeCell ref="E339:E340"/>
    <mergeCell ref="B347:B348"/>
    <mergeCell ref="B344:E344"/>
    <mergeCell ref="B351:E351"/>
    <mergeCell ref="B359:E359"/>
    <mergeCell ref="B367:E367"/>
    <mergeCell ref="B368:E368"/>
    <mergeCell ref="B377:E377"/>
    <mergeCell ref="B385:E385"/>
    <mergeCell ref="B339:B340"/>
    <mergeCell ref="F339:F340"/>
    <mergeCell ref="C339:C340"/>
    <mergeCell ref="D339:D340"/>
    <mergeCell ref="E388:E390"/>
    <mergeCell ref="F388:F390"/>
    <mergeCell ref="C386:I386"/>
    <mergeCell ref="C707:E707"/>
    <mergeCell ref="B661:E661"/>
    <mergeCell ref="B662:E662"/>
    <mergeCell ref="B513:E513"/>
    <mergeCell ref="B523:E523"/>
    <mergeCell ref="B524:E524"/>
    <mergeCell ref="B532:E532"/>
    <mergeCell ref="B542:E542"/>
    <mergeCell ref="B553:E553"/>
    <mergeCell ref="B566:E566"/>
    <mergeCell ref="B577:E577"/>
    <mergeCell ref="B578:E578"/>
    <mergeCell ref="E569:E571"/>
    <mergeCell ref="D621:D623"/>
    <mergeCell ref="E545:E547"/>
    <mergeCell ref="C554:I554"/>
    <mergeCell ref="I527:I529"/>
    <mergeCell ref="F535:F537"/>
    <mergeCell ref="G535:H536"/>
    <mergeCell ref="D545:D547"/>
    <mergeCell ref="E535:E537"/>
    <mergeCell ref="C535:C537"/>
    <mergeCell ref="D535:D537"/>
    <mergeCell ref="E527:E529"/>
  </mergeCells>
  <phoneticPr fontId="0" type="noConversion"/>
  <printOptions horizontalCentered="1"/>
  <pageMargins left="0.61" right="0.19685039370078741" top="0.33" bottom="0.39370078740157483" header="0" footer="0"/>
  <pageSetup paperSize="9" scale="67" orientation="portrait" r:id="rId1"/>
  <headerFooter alignWithMargins="0">
    <oddHeader>&amp;RPágina &amp;P de &amp;N</oddHeader>
  </headerFooter>
  <rowBreaks count="9" manualBreakCount="9">
    <brk id="83" max="16383" man="1"/>
    <brk id="154" min="1" max="8" man="1"/>
    <brk id="212" min="1" max="8" man="1"/>
    <brk id="280" min="1" max="8" man="1"/>
    <brk id="336" min="1" max="8" man="1"/>
    <brk id="403" min="1" max="8" man="1"/>
    <brk id="474" min="1" max="8" man="1"/>
    <brk id="542" min="1" max="8" man="1"/>
    <brk id="618" min="1" max="8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F56"/>
  <sheetViews>
    <sheetView topLeftCell="A13" zoomScaleNormal="75" zoomScaleSheetLayoutView="100" workbookViewId="0">
      <pane xSplit="14955" ySplit="735" topLeftCell="F7" activePane="bottomLeft"/>
      <selection activeCell="B20" sqref="B20"/>
      <selection pane="topRight" activeCell="D13" sqref="D13"/>
      <selection pane="bottomLeft" activeCell="E52" sqref="E52"/>
      <selection pane="bottomRight" activeCell="F21" sqref="F21"/>
    </sheetView>
  </sheetViews>
  <sheetFormatPr baseColWidth="10" defaultRowHeight="12.75" x14ac:dyDescent="0.2"/>
  <cols>
    <col min="2" max="2" width="13.85546875" customWidth="1"/>
    <col min="3" max="3" width="46.140625" customWidth="1"/>
    <col min="4" max="4" width="11.85546875" customWidth="1"/>
    <col min="5" max="5" width="14.140625" customWidth="1"/>
  </cols>
  <sheetData>
    <row r="4" spans="2:6" x14ac:dyDescent="0.2">
      <c r="B4" s="8"/>
      <c r="C4" s="260" t="s">
        <v>218</v>
      </c>
      <c r="D4" s="260"/>
      <c r="E4" s="8"/>
      <c r="F4" s="8"/>
    </row>
    <row r="5" spans="2:6" x14ac:dyDescent="0.2">
      <c r="B5" s="8"/>
      <c r="C5" s="260" t="s">
        <v>219</v>
      </c>
      <c r="D5" s="260"/>
      <c r="E5" s="8"/>
      <c r="F5" s="8"/>
    </row>
    <row r="6" spans="2:6" x14ac:dyDescent="0.2">
      <c r="B6" s="8"/>
      <c r="C6" s="260" t="s">
        <v>220</v>
      </c>
      <c r="D6" s="260"/>
      <c r="E6" s="8"/>
      <c r="F6" s="8"/>
    </row>
    <row r="7" spans="2:6" x14ac:dyDescent="0.2">
      <c r="B7" s="9"/>
      <c r="C7" s="9"/>
      <c r="D7" s="9"/>
      <c r="E7" s="8"/>
      <c r="F7" s="8"/>
    </row>
    <row r="8" spans="2:6" x14ac:dyDescent="0.2">
      <c r="B8" s="9"/>
      <c r="C8" s="8"/>
      <c r="D8" s="8"/>
      <c r="E8" s="8"/>
      <c r="F8" s="8"/>
    </row>
    <row r="9" spans="2:6" ht="15.75" thickBot="1" x14ac:dyDescent="0.25">
      <c r="B9" s="333" t="s">
        <v>345</v>
      </c>
      <c r="C9" s="333"/>
      <c r="D9" s="333"/>
      <c r="E9" s="333"/>
      <c r="F9" s="333"/>
    </row>
    <row r="10" spans="2:6" ht="20.25" customHeight="1" thickBot="1" x14ac:dyDescent="0.25">
      <c r="B10" s="169" t="s">
        <v>355</v>
      </c>
      <c r="C10" s="239" t="s">
        <v>389</v>
      </c>
      <c r="D10" s="239"/>
      <c r="E10" s="239"/>
      <c r="F10" s="240"/>
    </row>
    <row r="11" spans="2:6" ht="20.25" customHeight="1" thickBot="1" x14ac:dyDescent="0.25">
      <c r="B11" s="170" t="s">
        <v>391</v>
      </c>
      <c r="C11" s="239" t="s">
        <v>394</v>
      </c>
      <c r="D11" s="239"/>
      <c r="E11" s="239"/>
      <c r="F11" s="240"/>
    </row>
    <row r="12" spans="2:6" ht="20.25" customHeight="1" thickBot="1" x14ac:dyDescent="0.25">
      <c r="B12" s="170" t="s">
        <v>392</v>
      </c>
      <c r="C12" s="239" t="s">
        <v>393</v>
      </c>
      <c r="D12" s="239"/>
      <c r="E12" s="239"/>
      <c r="F12" s="240"/>
    </row>
    <row r="13" spans="2:6" ht="20.25" customHeight="1" thickBot="1" x14ac:dyDescent="0.25">
      <c r="B13" s="170" t="s">
        <v>401</v>
      </c>
      <c r="C13" s="239" t="s">
        <v>357</v>
      </c>
      <c r="D13" s="239"/>
      <c r="E13" s="239"/>
      <c r="F13" s="240"/>
    </row>
    <row r="14" spans="2:6" ht="13.5" thickBot="1" x14ac:dyDescent="0.25">
      <c r="B14" s="8"/>
      <c r="C14" s="8"/>
      <c r="D14" s="8"/>
      <c r="E14" s="8"/>
      <c r="F14" s="8"/>
    </row>
    <row r="15" spans="2:6" ht="21" customHeight="1" thickBot="1" x14ac:dyDescent="0.25">
      <c r="B15" s="338" t="s">
        <v>224</v>
      </c>
      <c r="C15" s="339"/>
      <c r="D15" s="101" t="s">
        <v>181</v>
      </c>
      <c r="E15" s="102" t="s">
        <v>182</v>
      </c>
      <c r="F15" s="103" t="s">
        <v>342</v>
      </c>
    </row>
    <row r="16" spans="2:6" ht="18.75" customHeight="1" x14ac:dyDescent="0.2">
      <c r="B16" s="270" t="s">
        <v>231</v>
      </c>
      <c r="C16" s="271"/>
      <c r="D16" s="271"/>
      <c r="E16" s="271"/>
      <c r="F16" s="272"/>
    </row>
    <row r="17" spans="2:6" ht="18.75" customHeight="1" x14ac:dyDescent="0.2">
      <c r="B17" s="340" t="s">
        <v>232</v>
      </c>
      <c r="C17" s="341"/>
      <c r="D17" s="99">
        <f>'CAP-01-12'!G27</f>
        <v>13</v>
      </c>
      <c r="E17" s="99">
        <f>'CAP-01-12'!H27</f>
        <v>1</v>
      </c>
      <c r="F17" s="17">
        <f>SUM(D17:E17)</f>
        <v>14</v>
      </c>
    </row>
    <row r="18" spans="2:6" ht="18.75" customHeight="1" x14ac:dyDescent="0.2">
      <c r="B18" s="335" t="s">
        <v>233</v>
      </c>
      <c r="C18" s="336"/>
      <c r="D18" s="336"/>
      <c r="E18" s="336"/>
      <c r="F18" s="337"/>
    </row>
    <row r="19" spans="2:6" ht="18.75" customHeight="1" x14ac:dyDescent="0.2">
      <c r="B19" s="276" t="s">
        <v>234</v>
      </c>
      <c r="C19" s="277"/>
      <c r="D19" s="111">
        <f>'CAP-01-12'!G38</f>
        <v>2</v>
      </c>
      <c r="E19" s="111">
        <f>'CAP-01-12'!H38</f>
        <v>4</v>
      </c>
      <c r="F19" s="17">
        <f>SUM(D19:E19)</f>
        <v>6</v>
      </c>
    </row>
    <row r="20" spans="2:6" ht="18.75" customHeight="1" x14ac:dyDescent="0.2">
      <c r="B20" s="335" t="s">
        <v>235</v>
      </c>
      <c r="C20" s="336"/>
      <c r="D20" s="336"/>
      <c r="E20" s="336"/>
      <c r="F20" s="337"/>
    </row>
    <row r="21" spans="2:6" ht="18.75" customHeight="1" x14ac:dyDescent="0.2">
      <c r="B21" s="265" t="s">
        <v>236</v>
      </c>
      <c r="C21" s="266"/>
      <c r="D21" s="99">
        <f>'CAP-01-12'!G52</f>
        <v>15</v>
      </c>
      <c r="E21" s="99">
        <f>'CAP-01-12'!H52</f>
        <v>1</v>
      </c>
      <c r="F21" s="17">
        <f>SUM(D21:E21)</f>
        <v>16</v>
      </c>
    </row>
    <row r="22" spans="2:6" ht="18.75" customHeight="1" x14ac:dyDescent="0.2">
      <c r="B22" s="263" t="s">
        <v>237</v>
      </c>
      <c r="C22" s="264"/>
      <c r="D22" s="99">
        <f>'CAP-01-12'!G61</f>
        <v>4</v>
      </c>
      <c r="E22" s="99">
        <f>'CAP-01-12'!H61</f>
        <v>1</v>
      </c>
      <c r="F22" s="17">
        <f>SUM(D22:E22)</f>
        <v>5</v>
      </c>
    </row>
    <row r="23" spans="2:6" ht="18.75" customHeight="1" x14ac:dyDescent="0.2">
      <c r="B23" s="265" t="s">
        <v>238</v>
      </c>
      <c r="C23" s="266"/>
      <c r="D23" s="99">
        <f>'CAP-01-12'!G73</f>
        <v>6</v>
      </c>
      <c r="E23" s="99">
        <f>'CAP-01-12'!H73</f>
        <v>1</v>
      </c>
      <c r="F23" s="17">
        <f>SUM(D23:E23)</f>
        <v>7</v>
      </c>
    </row>
    <row r="24" spans="2:6" ht="18.75" customHeight="1" x14ac:dyDescent="0.2">
      <c r="B24" s="263" t="s">
        <v>239</v>
      </c>
      <c r="C24" s="278"/>
      <c r="D24" s="99">
        <f>'CAP-01-12'!G83</f>
        <v>6</v>
      </c>
      <c r="E24" s="99">
        <f>'CAP-01-12'!H83</f>
        <v>1</v>
      </c>
      <c r="F24" s="17">
        <f>SUM(D24:E24)</f>
        <v>7</v>
      </c>
    </row>
    <row r="25" spans="2:6" ht="18.75" customHeight="1" x14ac:dyDescent="0.2">
      <c r="B25" s="335" t="s">
        <v>240</v>
      </c>
      <c r="C25" s="336"/>
      <c r="D25" s="336"/>
      <c r="E25" s="336"/>
      <c r="F25" s="337"/>
    </row>
    <row r="26" spans="2:6" ht="18.75" customHeight="1" x14ac:dyDescent="0.2">
      <c r="B26" s="263" t="s">
        <v>241</v>
      </c>
      <c r="C26" s="278"/>
      <c r="D26" s="99">
        <f>'CAP-01-12'!G94+'CAP-01-12'!G112+'CAP-01-12'!G127+'CAP-01-12'!G138+'CAP-01-12'!G153</f>
        <v>122</v>
      </c>
      <c r="E26" s="99">
        <f>0+1+1+0+1</f>
        <v>3</v>
      </c>
      <c r="F26" s="17">
        <f>SUM(D26:E26)</f>
        <v>125</v>
      </c>
    </row>
    <row r="27" spans="2:6" ht="18.75" customHeight="1" x14ac:dyDescent="0.2">
      <c r="B27" s="263" t="s">
        <v>246</v>
      </c>
      <c r="C27" s="264"/>
      <c r="D27" s="99">
        <f>'CAP-01-12'!G167</f>
        <v>12</v>
      </c>
      <c r="E27" s="99">
        <f>'CAP-01-12'!H167</f>
        <v>2</v>
      </c>
      <c r="F27" s="17">
        <f>SUM(D27:E27)</f>
        <v>14</v>
      </c>
    </row>
    <row r="28" spans="2:6" ht="18.75" customHeight="1" x14ac:dyDescent="0.2">
      <c r="B28" s="263" t="s">
        <v>247</v>
      </c>
      <c r="C28" s="264"/>
      <c r="D28" s="99">
        <f>'CAP-01-12'!G186</f>
        <v>32</v>
      </c>
      <c r="E28" s="99">
        <f>'CAP-01-12'!H186</f>
        <v>3</v>
      </c>
      <c r="F28" s="17">
        <f>SUM(D28:E28)</f>
        <v>35</v>
      </c>
    </row>
    <row r="29" spans="2:6" ht="18.75" customHeight="1" x14ac:dyDescent="0.2">
      <c r="B29" s="265" t="s">
        <v>248</v>
      </c>
      <c r="C29" s="266"/>
      <c r="D29" s="99">
        <f>'CAP-01-12'!G198</f>
        <v>6</v>
      </c>
      <c r="E29" s="99">
        <f>'CAP-01-12'!H198</f>
        <v>1</v>
      </c>
      <c r="F29" s="17">
        <f>SUM(D29:E29)</f>
        <v>7</v>
      </c>
    </row>
    <row r="30" spans="2:6" ht="18.75" customHeight="1" x14ac:dyDescent="0.2">
      <c r="B30" s="263" t="s">
        <v>249</v>
      </c>
      <c r="C30" s="264"/>
      <c r="D30" s="99">
        <f>'CAP-01-12'!G212</f>
        <v>10</v>
      </c>
      <c r="E30" s="99">
        <f>'CAP-01-12'!H212</f>
        <v>4</v>
      </c>
      <c r="F30" s="17">
        <f>SUM(D30:E30)</f>
        <v>14</v>
      </c>
    </row>
    <row r="31" spans="2:6" ht="18.75" customHeight="1" x14ac:dyDescent="0.2">
      <c r="B31" s="335" t="s">
        <v>250</v>
      </c>
      <c r="C31" s="336"/>
      <c r="D31" s="336"/>
      <c r="E31" s="336"/>
      <c r="F31" s="337"/>
    </row>
    <row r="32" spans="2:6" ht="18.75" customHeight="1" x14ac:dyDescent="0.2">
      <c r="B32" s="263" t="s">
        <v>251</v>
      </c>
      <c r="C32" s="264"/>
      <c r="D32" s="99">
        <f>'CAP-01-12'!G221+'CAP-01-12'!G230+'CAP-01-12'!G237+'CAP-01-12'!G246+'CAP-01-12'!G254+'CAP-01-12'!G262+'CAP-01-12'!G271+'CAP-01-12'!G279</f>
        <v>76</v>
      </c>
      <c r="E32" s="99">
        <f>1+1+1+4+3+1+1+4</f>
        <v>16</v>
      </c>
      <c r="F32" s="17">
        <f>SUM(D32:E32)</f>
        <v>92</v>
      </c>
    </row>
    <row r="33" spans="2:6" ht="18.75" customHeight="1" x14ac:dyDescent="0.2">
      <c r="B33" s="279" t="s">
        <v>183</v>
      </c>
      <c r="C33" s="280"/>
      <c r="D33" s="99">
        <f>'CAP-01-12'!G289+'CAP-01-12'!G297+'CAP-01-12'!G304+'CAP-01-12'!G311+'CAP-01-12'!G318+'CAP-01-12'!G326+'CAP-01-12'!G335</f>
        <v>39</v>
      </c>
      <c r="E33" s="99">
        <f>'CAP-01-12'!H289+'CAP-01-12'!H297+'CAP-01-12'!H304+'CAP-01-12'!H311+'CAP-01-12'!H318+'CAP-01-12'!H326+'CAP-01-12'!H335</f>
        <v>12</v>
      </c>
      <c r="F33" s="17">
        <f>SUM(D33:E33)</f>
        <v>51</v>
      </c>
    </row>
    <row r="34" spans="2:6" ht="18.75" customHeight="1" x14ac:dyDescent="0.2">
      <c r="B34" s="279" t="s">
        <v>266</v>
      </c>
      <c r="C34" s="280"/>
      <c r="D34" s="99">
        <f>'CAP-01-12'!G344+'CAP-01-12'!G351+'CAP-01-12'!G359+'CAP-01-12'!G367</f>
        <v>20</v>
      </c>
      <c r="E34" s="99">
        <v>4</v>
      </c>
      <c r="F34" s="17">
        <f t="shared" ref="F34:F40" si="0">SUM(D34:E34)</f>
        <v>24</v>
      </c>
    </row>
    <row r="35" spans="2:6" ht="18.75" customHeight="1" x14ac:dyDescent="0.2">
      <c r="B35" s="265" t="s">
        <v>270</v>
      </c>
      <c r="C35" s="266"/>
      <c r="D35" s="164">
        <f>2+7+4+2</f>
        <v>15</v>
      </c>
      <c r="E35" s="164">
        <f>'CAP-01-12'!H377+'CAP-01-12'!H385+'CAP-01-12'!H393+'CAP-01-12'!H402</f>
        <v>4</v>
      </c>
      <c r="F35" s="17">
        <f t="shared" si="0"/>
        <v>19</v>
      </c>
    </row>
    <row r="36" spans="2:6" ht="18.75" customHeight="1" x14ac:dyDescent="0.2">
      <c r="B36" s="265" t="s">
        <v>274</v>
      </c>
      <c r="C36" s="266"/>
      <c r="D36" s="99">
        <f>8+2+2+5+1</f>
        <v>18</v>
      </c>
      <c r="E36" s="99">
        <v>5</v>
      </c>
      <c r="F36" s="17">
        <f t="shared" si="0"/>
        <v>23</v>
      </c>
    </row>
    <row r="37" spans="2:6" ht="18.75" customHeight="1" x14ac:dyDescent="0.2">
      <c r="B37" s="265" t="s">
        <v>279</v>
      </c>
      <c r="C37" s="266"/>
      <c r="D37" s="99">
        <v>8</v>
      </c>
      <c r="E37" s="99">
        <v>3</v>
      </c>
      <c r="F37" s="17">
        <f t="shared" si="0"/>
        <v>11</v>
      </c>
    </row>
    <row r="38" spans="2:6" ht="18.75" customHeight="1" x14ac:dyDescent="0.2">
      <c r="B38" s="265" t="s">
        <v>282</v>
      </c>
      <c r="C38" s="266"/>
      <c r="D38" s="99">
        <f>2+43+12+9</f>
        <v>66</v>
      </c>
      <c r="E38" s="99">
        <f>6</f>
        <v>6</v>
      </c>
      <c r="F38" s="17">
        <f t="shared" si="0"/>
        <v>72</v>
      </c>
    </row>
    <row r="39" spans="2:6" ht="18.75" customHeight="1" x14ac:dyDescent="0.2">
      <c r="B39" s="265" t="s">
        <v>286</v>
      </c>
      <c r="C39" s="266"/>
      <c r="D39" s="99">
        <f>1+11+16+32+15</f>
        <v>75</v>
      </c>
      <c r="E39" s="99">
        <f>'CAP-01-12'!H532+'CAP-01-12'!H542+'CAP-01-12'!H553+'CAP-01-12'!H566+'CAP-01-12'!H577</f>
        <v>16</v>
      </c>
      <c r="F39" s="17">
        <f t="shared" si="0"/>
        <v>91</v>
      </c>
    </row>
    <row r="40" spans="2:6" ht="18.75" customHeight="1" x14ac:dyDescent="0.2">
      <c r="B40" s="287" t="s">
        <v>291</v>
      </c>
      <c r="C40" s="288"/>
      <c r="D40" s="99">
        <f>10+73+29+111+51+66</f>
        <v>340</v>
      </c>
      <c r="E40" s="99">
        <f>'CAP-01-12'!H591+'CAP-01-12'!H604+'CAP-01-12'!H618+'CAP-01-12'!H632+'CAP-01-12'!H646+'CAP-01-12'!H660</f>
        <v>26</v>
      </c>
      <c r="F40" s="17">
        <f t="shared" si="0"/>
        <v>366</v>
      </c>
    </row>
    <row r="41" spans="2:6" ht="18.75" customHeight="1" thickBot="1" x14ac:dyDescent="0.25">
      <c r="B41" s="22"/>
      <c r="C41" s="22"/>
      <c r="D41" s="22"/>
      <c r="E41" s="23"/>
      <c r="F41" s="24"/>
    </row>
    <row r="42" spans="2:6" ht="16.5" thickBot="1" x14ac:dyDescent="0.25">
      <c r="B42" s="283" t="s">
        <v>297</v>
      </c>
      <c r="C42" s="285"/>
      <c r="D42" s="25">
        <f>SUM(D17:D41)</f>
        <v>885</v>
      </c>
      <c r="E42" s="25">
        <f>SUM(E17:E41)</f>
        <v>114</v>
      </c>
      <c r="F42" s="64">
        <f>SUM(F17:F40)</f>
        <v>999</v>
      </c>
    </row>
    <row r="43" spans="2:6" ht="15.75" x14ac:dyDescent="0.2">
      <c r="B43" s="26"/>
      <c r="C43" s="26"/>
      <c r="D43" s="26"/>
      <c r="E43" s="27"/>
      <c r="F43" s="27"/>
    </row>
    <row r="44" spans="2:6" ht="15.75" x14ac:dyDescent="0.2">
      <c r="B44" s="27"/>
      <c r="C44" s="286"/>
      <c r="D44" s="286"/>
      <c r="E44" s="27"/>
      <c r="F44" s="28"/>
    </row>
    <row r="45" spans="2:6" ht="16.5" customHeight="1" x14ac:dyDescent="0.2">
      <c r="B45" s="334"/>
      <c r="C45" s="334"/>
      <c r="D45" s="334"/>
      <c r="E45" s="27"/>
      <c r="F45" s="27"/>
    </row>
    <row r="46" spans="2:6" ht="16.5" customHeight="1" x14ac:dyDescent="0.2">
      <c r="B46" s="334"/>
      <c r="C46" s="334"/>
      <c r="D46" s="334"/>
      <c r="E46" s="27"/>
      <c r="F46" s="27"/>
    </row>
    <row r="47" spans="2:6" ht="16.5" customHeight="1" x14ac:dyDescent="0.2">
      <c r="B47" s="106"/>
      <c r="C47" s="106"/>
      <c r="D47" s="106"/>
      <c r="E47" s="27"/>
      <c r="F47" s="27"/>
    </row>
    <row r="48" spans="2:6" x14ac:dyDescent="0.2">
      <c r="C48" s="3"/>
    </row>
    <row r="49" spans="3:3" x14ac:dyDescent="0.2">
      <c r="C49" s="3"/>
    </row>
    <row r="50" spans="3:3" x14ac:dyDescent="0.2">
      <c r="C50" s="3"/>
    </row>
    <row r="51" spans="3:3" x14ac:dyDescent="0.2">
      <c r="C51" s="3"/>
    </row>
    <row r="52" spans="3:3" x14ac:dyDescent="0.2">
      <c r="C52" s="3"/>
    </row>
    <row r="53" spans="3:3" x14ac:dyDescent="0.2">
      <c r="C53" s="3"/>
    </row>
    <row r="54" spans="3:3" x14ac:dyDescent="0.2">
      <c r="C54" s="3"/>
    </row>
    <row r="55" spans="3:3" x14ac:dyDescent="0.2">
      <c r="C55" s="3"/>
    </row>
    <row r="56" spans="3:3" x14ac:dyDescent="0.2">
      <c r="C56" s="3"/>
    </row>
  </sheetData>
  <mergeCells count="38">
    <mergeCell ref="C12:F12"/>
    <mergeCell ref="B40:C40"/>
    <mergeCell ref="B35:C35"/>
    <mergeCell ref="B42:C42"/>
    <mergeCell ref="C44:D44"/>
    <mergeCell ref="B38:C38"/>
    <mergeCell ref="B23:C23"/>
    <mergeCell ref="B20:F20"/>
    <mergeCell ref="B21:C21"/>
    <mergeCell ref="C13:F13"/>
    <mergeCell ref="B15:C15"/>
    <mergeCell ref="B16:F16"/>
    <mergeCell ref="B17:C17"/>
    <mergeCell ref="B18:F18"/>
    <mergeCell ref="B19:C19"/>
    <mergeCell ref="B22:C22"/>
    <mergeCell ref="B45:D45"/>
    <mergeCell ref="B46:D46"/>
    <mergeCell ref="B36:C36"/>
    <mergeCell ref="B39:C39"/>
    <mergeCell ref="B24:C24"/>
    <mergeCell ref="B25:F25"/>
    <mergeCell ref="B26:C26"/>
    <mergeCell ref="B32:C32"/>
    <mergeCell ref="B28:C28"/>
    <mergeCell ref="B29:C29"/>
    <mergeCell ref="B27:C27"/>
    <mergeCell ref="B30:C30"/>
    <mergeCell ref="B31:F31"/>
    <mergeCell ref="B33:C33"/>
    <mergeCell ref="B34:C34"/>
    <mergeCell ref="B37:C37"/>
    <mergeCell ref="C11:F11"/>
    <mergeCell ref="C4:D4"/>
    <mergeCell ref="C5:D5"/>
    <mergeCell ref="C6:D6"/>
    <mergeCell ref="C10:F10"/>
    <mergeCell ref="B9:F9"/>
  </mergeCells>
  <phoneticPr fontId="0" type="noConversion"/>
  <pageMargins left="0.99" right="0.19685039370078741" top="0.98425196850393704" bottom="0.98425196850393704" header="0" footer="0"/>
  <pageSetup paperSize="9" scale="88" orientation="portrait" horizontalDpi="1200" verticalDpi="1200" r:id="rId1"/>
  <headerFooter alignWithMargins="0">
    <oddHeader>&amp;RPágina &amp;P de &amp;N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67"/>
  <sheetViews>
    <sheetView topLeftCell="A42" zoomScaleSheetLayoutView="100" workbookViewId="0">
      <pane ySplit="2820" topLeftCell="A7" activePane="bottomLeft"/>
      <selection activeCell="B21" sqref="B21:K21"/>
      <selection pane="bottomLeft" activeCell="F43" sqref="F43"/>
    </sheetView>
  </sheetViews>
  <sheetFormatPr baseColWidth="10" defaultRowHeight="12.75" x14ac:dyDescent="0.2"/>
  <cols>
    <col min="2" max="2" width="13" customWidth="1"/>
    <col min="3" max="3" width="35" customWidth="1"/>
    <col min="4" max="4" width="9.5703125" customWidth="1"/>
    <col min="5" max="5" width="9.42578125" customWidth="1"/>
    <col min="6" max="6" width="10.42578125" customWidth="1"/>
    <col min="7" max="7" width="10.5703125" customWidth="1"/>
    <col min="8" max="9" width="10.140625" customWidth="1"/>
    <col min="10" max="10" width="9.7109375" customWidth="1"/>
  </cols>
  <sheetData>
    <row r="4" spans="2:11" x14ac:dyDescent="0.2">
      <c r="B4" s="8"/>
      <c r="C4" s="260" t="s">
        <v>218</v>
      </c>
      <c r="D4" s="260"/>
      <c r="E4" s="260"/>
      <c r="F4" s="260"/>
      <c r="G4" s="260"/>
      <c r="H4" s="260"/>
      <c r="I4" s="8"/>
      <c r="J4" s="8"/>
      <c r="K4" s="8"/>
    </row>
    <row r="5" spans="2:11" x14ac:dyDescent="0.2">
      <c r="B5" s="8"/>
      <c r="C5" s="260" t="s">
        <v>219</v>
      </c>
      <c r="D5" s="260"/>
      <c r="E5" s="260"/>
      <c r="F5" s="260"/>
      <c r="G5" s="260"/>
      <c r="H5" s="260"/>
      <c r="I5" s="8"/>
      <c r="J5" s="8"/>
      <c r="K5" s="8"/>
    </row>
    <row r="6" spans="2:11" x14ac:dyDescent="0.2">
      <c r="B6" s="8"/>
      <c r="C6" s="260" t="s">
        <v>220</v>
      </c>
      <c r="D6" s="260"/>
      <c r="E6" s="260"/>
      <c r="F6" s="260"/>
      <c r="G6" s="260"/>
      <c r="H6" s="260"/>
      <c r="I6" s="8"/>
      <c r="J6" s="8"/>
      <c r="K6" s="8"/>
    </row>
    <row r="7" spans="2:11" x14ac:dyDescent="0.2">
      <c r="B7" s="9"/>
      <c r="C7" s="9"/>
      <c r="D7" s="9"/>
      <c r="E7" s="9"/>
      <c r="F7" s="8"/>
      <c r="G7" s="8"/>
      <c r="H7" s="8"/>
      <c r="I7" s="8"/>
      <c r="J7" s="8"/>
      <c r="K7" s="8"/>
    </row>
    <row r="8" spans="2:11" x14ac:dyDescent="0.2">
      <c r="B8" s="9"/>
      <c r="C8" s="8"/>
      <c r="D8" s="8"/>
      <c r="E8" s="8"/>
      <c r="F8" s="8"/>
      <c r="G8" s="8"/>
      <c r="H8" s="8"/>
      <c r="I8" s="8"/>
      <c r="J8" s="8"/>
      <c r="K8" s="8"/>
    </row>
    <row r="9" spans="2:11" x14ac:dyDescent="0.2">
      <c r="B9" s="9"/>
      <c r="C9" s="8"/>
      <c r="D9" s="8"/>
      <c r="E9" s="8"/>
      <c r="F9" s="8"/>
      <c r="G9" s="8"/>
      <c r="H9" s="8"/>
      <c r="I9" s="8"/>
      <c r="J9" s="8"/>
      <c r="K9" s="8"/>
    </row>
    <row r="10" spans="2:11" ht="15.75" thickBot="1" x14ac:dyDescent="0.25">
      <c r="B10" s="345" t="s">
        <v>345</v>
      </c>
      <c r="C10" s="345"/>
      <c r="D10" s="345"/>
      <c r="E10" s="345"/>
      <c r="F10" s="345"/>
      <c r="G10" s="345"/>
      <c r="H10" s="345"/>
      <c r="I10" s="345"/>
      <c r="J10" s="345"/>
      <c r="K10" s="345"/>
    </row>
    <row r="11" spans="2:11" ht="26.25" customHeight="1" thickBot="1" x14ac:dyDescent="0.25">
      <c r="B11" s="169" t="s">
        <v>355</v>
      </c>
      <c r="C11" s="239" t="s">
        <v>389</v>
      </c>
      <c r="D11" s="239"/>
      <c r="E11" s="239"/>
      <c r="F11" s="239"/>
      <c r="G11" s="239"/>
      <c r="H11" s="239"/>
      <c r="I11" s="239"/>
      <c r="J11" s="239"/>
      <c r="K11" s="240"/>
    </row>
    <row r="12" spans="2:11" ht="26.25" customHeight="1" thickBot="1" x14ac:dyDescent="0.25">
      <c r="B12" s="170" t="s">
        <v>391</v>
      </c>
      <c r="C12" s="239" t="s">
        <v>394</v>
      </c>
      <c r="D12" s="239"/>
      <c r="E12" s="239"/>
      <c r="F12" s="239"/>
      <c r="G12" s="239"/>
      <c r="H12" s="239"/>
      <c r="I12" s="239"/>
      <c r="J12" s="239"/>
      <c r="K12" s="240"/>
    </row>
    <row r="13" spans="2:11" ht="26.25" customHeight="1" thickBot="1" x14ac:dyDescent="0.25">
      <c r="B13" s="170" t="s">
        <v>392</v>
      </c>
      <c r="C13" s="239" t="s">
        <v>393</v>
      </c>
      <c r="D13" s="239"/>
      <c r="E13" s="239"/>
      <c r="F13" s="239"/>
      <c r="G13" s="239"/>
      <c r="H13" s="239"/>
      <c r="I13" s="239"/>
      <c r="J13" s="239"/>
      <c r="K13" s="240"/>
    </row>
    <row r="14" spans="2:11" ht="26.25" customHeight="1" thickBot="1" x14ac:dyDescent="0.25">
      <c r="B14" s="170" t="s">
        <v>401</v>
      </c>
      <c r="C14" s="239" t="s">
        <v>357</v>
      </c>
      <c r="D14" s="239"/>
      <c r="E14" s="239"/>
      <c r="F14" s="239"/>
      <c r="G14" s="239"/>
      <c r="H14" s="239"/>
      <c r="I14" s="239"/>
      <c r="J14" s="239"/>
      <c r="K14" s="240"/>
    </row>
    <row r="15" spans="2:11" ht="13.5" thickBot="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2:11" ht="12.75" customHeight="1" x14ac:dyDescent="0.2">
      <c r="B16" s="249" t="s">
        <v>224</v>
      </c>
      <c r="C16" s="250"/>
      <c r="D16" s="249" t="s">
        <v>225</v>
      </c>
      <c r="E16" s="257"/>
      <c r="F16" s="257"/>
      <c r="G16" s="257"/>
      <c r="H16" s="257"/>
      <c r="I16" s="257"/>
      <c r="J16" s="250"/>
      <c r="K16" s="255" t="s">
        <v>226</v>
      </c>
    </row>
    <row r="17" spans="2:13" ht="13.5" thickBot="1" x14ac:dyDescent="0.25">
      <c r="B17" s="251"/>
      <c r="C17" s="252"/>
      <c r="D17" s="344"/>
      <c r="E17" s="258"/>
      <c r="F17" s="258"/>
      <c r="G17" s="258"/>
      <c r="H17" s="258"/>
      <c r="I17" s="258"/>
      <c r="J17" s="259"/>
      <c r="K17" s="256"/>
    </row>
    <row r="18" spans="2:13" ht="13.5" thickBot="1" x14ac:dyDescent="0.25">
      <c r="B18" s="253"/>
      <c r="C18" s="254"/>
      <c r="D18" s="12" t="s">
        <v>331</v>
      </c>
      <c r="E18" s="12" t="s">
        <v>332</v>
      </c>
      <c r="F18" s="12" t="s">
        <v>213</v>
      </c>
      <c r="G18" s="13" t="s">
        <v>212</v>
      </c>
      <c r="H18" s="13" t="s">
        <v>214</v>
      </c>
      <c r="I18" s="13" t="s">
        <v>215</v>
      </c>
      <c r="J18" s="13" t="s">
        <v>31</v>
      </c>
      <c r="K18" s="256"/>
    </row>
    <row r="19" spans="2:13" ht="18.75" customHeight="1" x14ac:dyDescent="0.2">
      <c r="B19" s="270" t="s">
        <v>231</v>
      </c>
      <c r="C19" s="271"/>
      <c r="D19" s="271"/>
      <c r="E19" s="271"/>
      <c r="F19" s="271"/>
      <c r="G19" s="271"/>
      <c r="H19" s="271"/>
      <c r="I19" s="271"/>
      <c r="J19" s="271"/>
      <c r="K19" s="272"/>
    </row>
    <row r="20" spans="2:13" ht="18.75" customHeight="1" x14ac:dyDescent="0.2">
      <c r="B20" s="340" t="s">
        <v>232</v>
      </c>
      <c r="C20" s="341"/>
      <c r="D20" s="99">
        <v>0</v>
      </c>
      <c r="E20" s="99">
        <v>1</v>
      </c>
      <c r="F20" s="16">
        <v>1</v>
      </c>
      <c r="G20" s="99">
        <v>0</v>
      </c>
      <c r="H20" s="16">
        <v>1</v>
      </c>
      <c r="I20" s="16">
        <v>11</v>
      </c>
      <c r="J20" s="99">
        <v>0</v>
      </c>
      <c r="K20" s="17">
        <f>SUM(D20:J20)</f>
        <v>14</v>
      </c>
    </row>
    <row r="21" spans="2:13" ht="18.75" customHeight="1" x14ac:dyDescent="0.2">
      <c r="B21" s="335" t="s">
        <v>233</v>
      </c>
      <c r="C21" s="336"/>
      <c r="D21" s="336"/>
      <c r="E21" s="336"/>
      <c r="F21" s="336"/>
      <c r="G21" s="336"/>
      <c r="H21" s="336"/>
      <c r="I21" s="336"/>
      <c r="J21" s="336"/>
      <c r="K21" s="337"/>
      <c r="M21">
        <f>37+5+8+1+8</f>
        <v>59</v>
      </c>
    </row>
    <row r="22" spans="2:13" ht="18.75" customHeight="1" x14ac:dyDescent="0.2">
      <c r="B22" s="276" t="s">
        <v>234</v>
      </c>
      <c r="C22" s="277"/>
      <c r="D22" s="99">
        <v>0</v>
      </c>
      <c r="E22" s="99">
        <v>0</v>
      </c>
      <c r="F22" s="99">
        <v>0</v>
      </c>
      <c r="G22" s="16">
        <v>0</v>
      </c>
      <c r="H22" s="16">
        <v>3</v>
      </c>
      <c r="I22" s="16">
        <v>2</v>
      </c>
      <c r="J22" s="16">
        <v>1</v>
      </c>
      <c r="K22" s="17">
        <f>SUM(F22:J22)</f>
        <v>6</v>
      </c>
    </row>
    <row r="23" spans="2:13" ht="18.75" customHeight="1" x14ac:dyDescent="0.2">
      <c r="B23" s="335" t="s">
        <v>235</v>
      </c>
      <c r="C23" s="336"/>
      <c r="D23" s="336"/>
      <c r="E23" s="336"/>
      <c r="F23" s="336"/>
      <c r="G23" s="336"/>
      <c r="H23" s="336"/>
      <c r="I23" s="336"/>
      <c r="J23" s="336"/>
      <c r="K23" s="337"/>
    </row>
    <row r="24" spans="2:13" ht="18.75" customHeight="1" x14ac:dyDescent="0.2">
      <c r="B24" s="265" t="s">
        <v>236</v>
      </c>
      <c r="C24" s="266"/>
      <c r="D24" s="99">
        <v>0</v>
      </c>
      <c r="E24" s="99">
        <v>1</v>
      </c>
      <c r="F24" s="16">
        <v>0</v>
      </c>
      <c r="G24" s="16">
        <v>0</v>
      </c>
      <c r="H24" s="16">
        <v>12</v>
      </c>
      <c r="I24" s="16">
        <v>3</v>
      </c>
      <c r="J24" s="99">
        <v>0</v>
      </c>
      <c r="K24" s="17">
        <f>SUM(D24:J24)</f>
        <v>16</v>
      </c>
    </row>
    <row r="25" spans="2:13" ht="18.75" customHeight="1" x14ac:dyDescent="0.2">
      <c r="B25" s="263" t="s">
        <v>237</v>
      </c>
      <c r="C25" s="264"/>
      <c r="D25" s="99">
        <v>0</v>
      </c>
      <c r="E25" s="99">
        <v>1</v>
      </c>
      <c r="F25" s="99">
        <v>0</v>
      </c>
      <c r="G25" s="16">
        <v>0</v>
      </c>
      <c r="H25" s="16">
        <v>4</v>
      </c>
      <c r="I25" s="16">
        <v>0</v>
      </c>
      <c r="J25" s="99">
        <v>0</v>
      </c>
      <c r="K25" s="17">
        <f>SUM(D25:J25)</f>
        <v>5</v>
      </c>
    </row>
    <row r="26" spans="2:13" ht="18.75" customHeight="1" x14ac:dyDescent="0.2">
      <c r="B26" s="265" t="s">
        <v>238</v>
      </c>
      <c r="C26" s="266"/>
      <c r="D26" s="99">
        <v>0</v>
      </c>
      <c r="E26" s="99">
        <v>1</v>
      </c>
      <c r="F26" s="16">
        <v>0</v>
      </c>
      <c r="G26" s="16">
        <v>0</v>
      </c>
      <c r="H26" s="16">
        <v>5</v>
      </c>
      <c r="I26" s="16">
        <v>1</v>
      </c>
      <c r="J26" s="99">
        <v>0</v>
      </c>
      <c r="K26" s="17">
        <f>SUM(D26:J26)</f>
        <v>7</v>
      </c>
    </row>
    <row r="27" spans="2:13" ht="18.75" customHeight="1" x14ac:dyDescent="0.2">
      <c r="B27" s="263" t="s">
        <v>239</v>
      </c>
      <c r="C27" s="278"/>
      <c r="D27" s="99">
        <v>0</v>
      </c>
      <c r="E27" s="99">
        <v>1</v>
      </c>
      <c r="F27" s="16">
        <v>0</v>
      </c>
      <c r="G27" s="16">
        <v>0</v>
      </c>
      <c r="H27" s="16">
        <v>5</v>
      </c>
      <c r="I27" s="16">
        <v>1</v>
      </c>
      <c r="J27" s="99">
        <v>0</v>
      </c>
      <c r="K27" s="17">
        <f>SUM(D27:J27)</f>
        <v>7</v>
      </c>
    </row>
    <row r="28" spans="2:13" ht="18.75" customHeight="1" x14ac:dyDescent="0.2">
      <c r="B28" s="335" t="s">
        <v>240</v>
      </c>
      <c r="C28" s="336"/>
      <c r="D28" s="336"/>
      <c r="E28" s="336"/>
      <c r="F28" s="336"/>
      <c r="G28" s="336"/>
      <c r="H28" s="336"/>
      <c r="I28" s="336"/>
      <c r="J28" s="336"/>
      <c r="K28" s="337"/>
    </row>
    <row r="29" spans="2:13" ht="18.75" customHeight="1" x14ac:dyDescent="0.2">
      <c r="B29" s="263" t="s">
        <v>241</v>
      </c>
      <c r="C29" s="278"/>
      <c r="D29" s="99">
        <v>0</v>
      </c>
      <c r="E29" s="99">
        <v>5</v>
      </c>
      <c r="F29" s="16">
        <v>0</v>
      </c>
      <c r="G29" s="16">
        <v>1</v>
      </c>
      <c r="H29" s="16">
        <v>17</v>
      </c>
      <c r="I29" s="16">
        <f>7+21+25+10+39</f>
        <v>102</v>
      </c>
      <c r="J29" s="99">
        <v>0</v>
      </c>
      <c r="K29" s="17">
        <f>SUM(D29:J29)</f>
        <v>125</v>
      </c>
    </row>
    <row r="30" spans="2:13" ht="18.75" customHeight="1" x14ac:dyDescent="0.2">
      <c r="B30" s="263" t="s">
        <v>246</v>
      </c>
      <c r="C30" s="264"/>
      <c r="D30" s="99">
        <v>0</v>
      </c>
      <c r="E30" s="99">
        <v>1</v>
      </c>
      <c r="F30" s="16">
        <v>0</v>
      </c>
      <c r="G30" s="16">
        <v>0</v>
      </c>
      <c r="H30" s="16">
        <v>7</v>
      </c>
      <c r="I30" s="16">
        <v>6</v>
      </c>
      <c r="J30" s="99">
        <v>0</v>
      </c>
      <c r="K30" s="17">
        <f>SUM(D30:J30)</f>
        <v>14</v>
      </c>
    </row>
    <row r="31" spans="2:13" ht="18.75" customHeight="1" x14ac:dyDescent="0.2">
      <c r="B31" s="263" t="s">
        <v>247</v>
      </c>
      <c r="C31" s="264"/>
      <c r="D31" s="99">
        <v>0</v>
      </c>
      <c r="E31" s="99">
        <v>1</v>
      </c>
      <c r="F31" s="16">
        <v>0</v>
      </c>
      <c r="G31" s="16">
        <v>0</v>
      </c>
      <c r="H31" s="16">
        <v>7</v>
      </c>
      <c r="I31" s="16">
        <v>27</v>
      </c>
      <c r="J31" s="99">
        <v>0</v>
      </c>
      <c r="K31" s="17">
        <f>SUM(D31:J31)</f>
        <v>35</v>
      </c>
    </row>
    <row r="32" spans="2:13" ht="18.75" customHeight="1" x14ac:dyDescent="0.2">
      <c r="B32" s="265" t="s">
        <v>248</v>
      </c>
      <c r="C32" s="266"/>
      <c r="D32" s="99">
        <v>0</v>
      </c>
      <c r="E32" s="99">
        <v>1</v>
      </c>
      <c r="F32" s="16">
        <v>0</v>
      </c>
      <c r="G32" s="16">
        <v>0</v>
      </c>
      <c r="H32" s="16">
        <v>2</v>
      </c>
      <c r="I32" s="16">
        <v>4</v>
      </c>
      <c r="J32" s="99">
        <v>0</v>
      </c>
      <c r="K32" s="17">
        <f>SUM(D32:J32)</f>
        <v>7</v>
      </c>
    </row>
    <row r="33" spans="2:11" ht="18.75" customHeight="1" x14ac:dyDescent="0.2">
      <c r="B33" s="263" t="s">
        <v>249</v>
      </c>
      <c r="C33" s="264"/>
      <c r="D33" s="99">
        <v>0</v>
      </c>
      <c r="E33" s="99">
        <v>1</v>
      </c>
      <c r="F33" s="16">
        <v>0</v>
      </c>
      <c r="G33" s="16">
        <v>0</v>
      </c>
      <c r="H33" s="16">
        <v>7</v>
      </c>
      <c r="I33" s="16">
        <v>6</v>
      </c>
      <c r="J33" s="99">
        <v>0</v>
      </c>
      <c r="K33" s="17">
        <f>SUM(D33:J33)</f>
        <v>14</v>
      </c>
    </row>
    <row r="34" spans="2:11" ht="18.75" customHeight="1" x14ac:dyDescent="0.2">
      <c r="B34" s="335" t="s">
        <v>250</v>
      </c>
      <c r="C34" s="336"/>
      <c r="D34" s="336"/>
      <c r="E34" s="336"/>
      <c r="F34" s="336"/>
      <c r="G34" s="336"/>
      <c r="H34" s="336"/>
      <c r="I34" s="336"/>
      <c r="J34" s="336"/>
      <c r="K34" s="337"/>
    </row>
    <row r="35" spans="2:11" ht="18.75" customHeight="1" x14ac:dyDescent="0.2">
      <c r="B35" s="263" t="s">
        <v>251</v>
      </c>
      <c r="C35" s="264"/>
      <c r="D35" s="99">
        <v>0</v>
      </c>
      <c r="E35" s="99">
        <v>1</v>
      </c>
      <c r="F35" s="16">
        <v>7</v>
      </c>
      <c r="G35" s="16">
        <v>0</v>
      </c>
      <c r="H35" s="16">
        <f>2+6+3+14+4+3+5+43</f>
        <v>80</v>
      </c>
      <c r="I35" s="16">
        <v>4</v>
      </c>
      <c r="J35" s="99">
        <v>0</v>
      </c>
      <c r="K35" s="17">
        <f>SUM(D35:J35)</f>
        <v>92</v>
      </c>
    </row>
    <row r="36" spans="2:11" ht="18.75" customHeight="1" x14ac:dyDescent="0.2">
      <c r="B36" s="279" t="s">
        <v>183</v>
      </c>
      <c r="C36" s="280"/>
      <c r="D36" s="99">
        <v>0</v>
      </c>
      <c r="E36" s="99">
        <v>1</v>
      </c>
      <c r="F36" s="16">
        <v>6</v>
      </c>
      <c r="G36" s="18">
        <v>0</v>
      </c>
      <c r="H36" s="18">
        <v>41</v>
      </c>
      <c r="I36" s="18">
        <v>3</v>
      </c>
      <c r="J36" s="99">
        <v>0</v>
      </c>
      <c r="K36" s="17">
        <f t="shared" ref="K36:K43" si="0">SUM(D36:J36)</f>
        <v>51</v>
      </c>
    </row>
    <row r="37" spans="2:11" ht="18.75" customHeight="1" x14ac:dyDescent="0.2">
      <c r="B37" s="279" t="s">
        <v>266</v>
      </c>
      <c r="C37" s="280"/>
      <c r="D37" s="99">
        <v>0</v>
      </c>
      <c r="E37" s="99">
        <v>1</v>
      </c>
      <c r="F37" s="16">
        <v>3</v>
      </c>
      <c r="G37" s="18">
        <v>0</v>
      </c>
      <c r="H37" s="18">
        <v>19</v>
      </c>
      <c r="I37" s="18">
        <v>1</v>
      </c>
      <c r="J37" s="99">
        <v>0</v>
      </c>
      <c r="K37" s="17">
        <f t="shared" si="0"/>
        <v>24</v>
      </c>
    </row>
    <row r="38" spans="2:11" ht="18.75" customHeight="1" x14ac:dyDescent="0.2">
      <c r="B38" s="265" t="s">
        <v>270</v>
      </c>
      <c r="C38" s="266"/>
      <c r="D38" s="99">
        <v>0</v>
      </c>
      <c r="E38" s="99">
        <v>1</v>
      </c>
      <c r="F38" s="16">
        <v>3</v>
      </c>
      <c r="G38" s="16">
        <v>0</v>
      </c>
      <c r="H38" s="18">
        <v>14</v>
      </c>
      <c r="I38" s="16">
        <v>1</v>
      </c>
      <c r="J38" s="99">
        <v>0</v>
      </c>
      <c r="K38" s="17">
        <f t="shared" si="0"/>
        <v>19</v>
      </c>
    </row>
    <row r="39" spans="2:11" ht="18.75" customHeight="1" x14ac:dyDescent="0.2">
      <c r="B39" s="265" t="s">
        <v>274</v>
      </c>
      <c r="C39" s="266"/>
      <c r="D39" s="99">
        <v>0</v>
      </c>
      <c r="E39" s="99">
        <v>1</v>
      </c>
      <c r="F39" s="16">
        <v>4</v>
      </c>
      <c r="G39" s="16">
        <v>0</v>
      </c>
      <c r="H39" s="18">
        <v>11</v>
      </c>
      <c r="I39" s="16">
        <v>7</v>
      </c>
      <c r="J39" s="99">
        <v>0</v>
      </c>
      <c r="K39" s="17">
        <f t="shared" si="0"/>
        <v>23</v>
      </c>
    </row>
    <row r="40" spans="2:11" ht="18.75" customHeight="1" x14ac:dyDescent="0.2">
      <c r="B40" s="265" t="s">
        <v>279</v>
      </c>
      <c r="C40" s="266"/>
      <c r="D40" s="99">
        <v>0</v>
      </c>
      <c r="E40" s="99">
        <v>1</v>
      </c>
      <c r="F40" s="16">
        <v>2</v>
      </c>
      <c r="G40" s="16">
        <v>0</v>
      </c>
      <c r="H40" s="18">
        <v>7</v>
      </c>
      <c r="I40" s="16">
        <v>1</v>
      </c>
      <c r="J40" s="99">
        <v>0</v>
      </c>
      <c r="K40" s="17">
        <f t="shared" si="0"/>
        <v>11</v>
      </c>
    </row>
    <row r="41" spans="2:11" ht="18.75" customHeight="1" x14ac:dyDescent="0.2">
      <c r="B41" s="265" t="s">
        <v>282</v>
      </c>
      <c r="C41" s="266"/>
      <c r="D41" s="99">
        <v>0</v>
      </c>
      <c r="E41" s="99">
        <v>1</v>
      </c>
      <c r="F41" s="16">
        <v>4</v>
      </c>
      <c r="G41" s="16">
        <v>0</v>
      </c>
      <c r="H41" s="18">
        <f>2+18+9+8</f>
        <v>37</v>
      </c>
      <c r="I41" s="16">
        <f>25+4+1</f>
        <v>30</v>
      </c>
      <c r="J41" s="99">
        <v>0</v>
      </c>
      <c r="K41" s="17">
        <f t="shared" si="0"/>
        <v>72</v>
      </c>
    </row>
    <row r="42" spans="2:11" ht="18.75" customHeight="1" x14ac:dyDescent="0.2">
      <c r="B42" s="265" t="s">
        <v>286</v>
      </c>
      <c r="C42" s="266"/>
      <c r="D42" s="99">
        <v>0</v>
      </c>
      <c r="E42" s="99">
        <v>1</v>
      </c>
      <c r="F42" s="16">
        <v>11</v>
      </c>
      <c r="G42" s="16">
        <v>0</v>
      </c>
      <c r="H42" s="16">
        <f>10+16+3+7</f>
        <v>36</v>
      </c>
      <c r="I42" s="16">
        <f>1+1+1+30+10</f>
        <v>43</v>
      </c>
      <c r="J42" s="99">
        <v>0</v>
      </c>
      <c r="K42" s="17">
        <f t="shared" si="0"/>
        <v>91</v>
      </c>
    </row>
    <row r="43" spans="2:11" ht="18.75" customHeight="1" x14ac:dyDescent="0.2">
      <c r="B43" s="287" t="s">
        <v>291</v>
      </c>
      <c r="C43" s="288"/>
      <c r="D43" s="99">
        <v>0</v>
      </c>
      <c r="E43" s="99">
        <v>0</v>
      </c>
      <c r="F43" s="16">
        <v>19</v>
      </c>
      <c r="G43" s="5">
        <v>0</v>
      </c>
      <c r="H43" s="5">
        <f>4+30+13+34+21+39</f>
        <v>141</v>
      </c>
      <c r="I43" s="5">
        <f>4+49+16+78+31+28</f>
        <v>206</v>
      </c>
      <c r="J43" s="99">
        <v>0</v>
      </c>
      <c r="K43" s="17">
        <f t="shared" si="0"/>
        <v>366</v>
      </c>
    </row>
    <row r="44" spans="2:11" ht="18.75" customHeight="1" thickBot="1" x14ac:dyDescent="0.25">
      <c r="B44" s="22"/>
      <c r="C44" s="22"/>
      <c r="D44" s="22"/>
      <c r="E44" s="22"/>
      <c r="F44" s="23"/>
      <c r="G44" s="23"/>
      <c r="H44" s="23"/>
      <c r="I44" s="23"/>
      <c r="J44" s="23"/>
      <c r="K44" s="24"/>
    </row>
    <row r="45" spans="2:11" ht="16.5" thickBot="1" x14ac:dyDescent="0.25">
      <c r="B45" s="283" t="s">
        <v>297</v>
      </c>
      <c r="C45" s="285"/>
      <c r="D45" s="25">
        <f t="shared" ref="D45:J45" si="1">SUM(D20:D44)</f>
        <v>0</v>
      </c>
      <c r="E45" s="25">
        <f t="shared" si="1"/>
        <v>22</v>
      </c>
      <c r="F45" s="25">
        <f t="shared" si="1"/>
        <v>60</v>
      </c>
      <c r="G45" s="25">
        <f t="shared" si="1"/>
        <v>1</v>
      </c>
      <c r="H45" s="25">
        <f t="shared" si="1"/>
        <v>456</v>
      </c>
      <c r="I45" s="25">
        <f t="shared" si="1"/>
        <v>459</v>
      </c>
      <c r="J45" s="25">
        <f t="shared" si="1"/>
        <v>1</v>
      </c>
      <c r="K45" s="64">
        <f>SUM(K20:K43)</f>
        <v>999</v>
      </c>
    </row>
    <row r="46" spans="2:11" ht="15.75" x14ac:dyDescent="0.2">
      <c r="B46" s="26"/>
      <c r="C46" s="26"/>
      <c r="D46" s="26"/>
      <c r="E46" s="26"/>
      <c r="F46" s="27"/>
      <c r="G46" s="27"/>
      <c r="H46" s="27"/>
      <c r="I46" s="27"/>
      <c r="J46" s="27"/>
      <c r="K46" s="27"/>
    </row>
    <row r="47" spans="2:11" ht="16.5" thickBot="1" x14ac:dyDescent="0.25">
      <c r="B47" s="27"/>
      <c r="C47" s="286" t="s">
        <v>298</v>
      </c>
      <c r="D47" s="286"/>
      <c r="E47" s="286"/>
      <c r="F47" s="286"/>
      <c r="G47" s="286"/>
      <c r="H47" s="286"/>
      <c r="I47" s="27"/>
      <c r="J47" s="27"/>
      <c r="K47" s="28"/>
    </row>
    <row r="48" spans="2:11" ht="16.5" customHeight="1" thickBot="1" x14ac:dyDescent="0.25">
      <c r="B48" s="283" t="s">
        <v>299</v>
      </c>
      <c r="C48" s="284"/>
      <c r="D48" s="284"/>
      <c r="E48" s="284"/>
      <c r="F48" s="285"/>
      <c r="G48" s="80"/>
      <c r="H48" s="79"/>
      <c r="I48" s="79"/>
      <c r="J48" s="79"/>
      <c r="K48" s="67">
        <f>'CAP-01-12'!G662</f>
        <v>885</v>
      </c>
    </row>
    <row r="49" spans="2:11" ht="16.5" customHeight="1" thickBot="1" x14ac:dyDescent="0.25">
      <c r="B49" s="283" t="s">
        <v>300</v>
      </c>
      <c r="C49" s="284"/>
      <c r="D49" s="284"/>
      <c r="E49" s="284"/>
      <c r="F49" s="285"/>
      <c r="G49" s="80"/>
      <c r="H49" s="79"/>
      <c r="I49" s="79"/>
      <c r="J49" s="79"/>
      <c r="K49" s="67">
        <f>'CAP-01-12'!H662</f>
        <v>114</v>
      </c>
    </row>
    <row r="50" spans="2:11" ht="16.5" customHeight="1" thickBot="1" x14ac:dyDescent="0.25">
      <c r="B50" s="283" t="s">
        <v>301</v>
      </c>
      <c r="C50" s="284"/>
      <c r="D50" s="284"/>
      <c r="E50" s="284"/>
      <c r="F50" s="285"/>
      <c r="G50" s="80"/>
      <c r="H50" s="79"/>
      <c r="I50" s="79"/>
      <c r="J50" s="79"/>
      <c r="K50" s="67">
        <f>SUM(K48:K49)</f>
        <v>999</v>
      </c>
    </row>
    <row r="58" spans="2:11" x14ac:dyDescent="0.2">
      <c r="B58" s="246" t="s">
        <v>224</v>
      </c>
      <c r="C58" s="246"/>
      <c r="D58" s="246" t="s">
        <v>225</v>
      </c>
      <c r="E58" s="246"/>
      <c r="F58" s="246"/>
      <c r="G58" s="246"/>
      <c r="H58" s="246"/>
      <c r="I58" s="246"/>
      <c r="J58" s="246"/>
      <c r="K58" s="343" t="s">
        <v>226</v>
      </c>
    </row>
    <row r="59" spans="2:11" x14ac:dyDescent="0.2">
      <c r="B59" s="246"/>
      <c r="C59" s="246"/>
      <c r="D59" s="246"/>
      <c r="E59" s="246"/>
      <c r="F59" s="246"/>
      <c r="G59" s="246"/>
      <c r="H59" s="246"/>
      <c r="I59" s="246"/>
      <c r="J59" s="246"/>
      <c r="K59" s="343"/>
    </row>
    <row r="60" spans="2:11" x14ac:dyDescent="0.2">
      <c r="B60" s="342"/>
      <c r="C60" s="342"/>
      <c r="D60" s="16" t="s">
        <v>331</v>
      </c>
      <c r="E60" s="16" t="s">
        <v>332</v>
      </c>
      <c r="F60" s="16" t="s">
        <v>213</v>
      </c>
      <c r="G60" s="69" t="s">
        <v>212</v>
      </c>
      <c r="H60" s="69" t="s">
        <v>214</v>
      </c>
      <c r="I60" s="69" t="s">
        <v>215</v>
      </c>
      <c r="J60" s="69" t="s">
        <v>31</v>
      </c>
      <c r="K60" s="343"/>
    </row>
    <row r="61" spans="2:11" x14ac:dyDescent="0.2">
      <c r="B61" s="107" t="s">
        <v>231</v>
      </c>
      <c r="C61" s="107"/>
      <c r="D61" s="99">
        <f>+D20</f>
        <v>0</v>
      </c>
      <c r="E61" s="99">
        <f t="shared" ref="E61:J61" si="2">+E20</f>
        <v>1</v>
      </c>
      <c r="F61" s="99">
        <f t="shared" si="2"/>
        <v>1</v>
      </c>
      <c r="G61" s="99">
        <f t="shared" si="2"/>
        <v>0</v>
      </c>
      <c r="H61" s="99">
        <f t="shared" si="2"/>
        <v>1</v>
      </c>
      <c r="I61" s="99">
        <f t="shared" si="2"/>
        <v>11</v>
      </c>
      <c r="J61" s="99">
        <f t="shared" si="2"/>
        <v>0</v>
      </c>
      <c r="K61" s="110">
        <f>SUM(D61:J61)</f>
        <v>14</v>
      </c>
    </row>
    <row r="62" spans="2:11" x14ac:dyDescent="0.2">
      <c r="B62" s="107" t="s">
        <v>233</v>
      </c>
      <c r="C62" s="107"/>
      <c r="D62" s="99">
        <f>+D22</f>
        <v>0</v>
      </c>
      <c r="E62" s="99">
        <f t="shared" ref="E62:J62" si="3">+E22</f>
        <v>0</v>
      </c>
      <c r="F62" s="99">
        <f t="shared" si="3"/>
        <v>0</v>
      </c>
      <c r="G62" s="99">
        <f t="shared" si="3"/>
        <v>0</v>
      </c>
      <c r="H62" s="99">
        <f t="shared" si="3"/>
        <v>3</v>
      </c>
      <c r="I62" s="99">
        <f t="shared" si="3"/>
        <v>2</v>
      </c>
      <c r="J62" s="99">
        <f t="shared" si="3"/>
        <v>1</v>
      </c>
      <c r="K62" s="196">
        <f>SUM(D62:J62)</f>
        <v>6</v>
      </c>
    </row>
    <row r="63" spans="2:11" x14ac:dyDescent="0.2">
      <c r="B63" s="107" t="s">
        <v>235</v>
      </c>
      <c r="C63" s="107"/>
      <c r="D63" s="99">
        <f>+D24+D25+D26+D27</f>
        <v>0</v>
      </c>
      <c r="E63" s="99">
        <f t="shared" ref="E63:J63" si="4">+E24+E25+E26+E27</f>
        <v>4</v>
      </c>
      <c r="F63" s="99">
        <f t="shared" si="4"/>
        <v>0</v>
      </c>
      <c r="G63" s="99">
        <f t="shared" si="4"/>
        <v>0</v>
      </c>
      <c r="H63" s="99">
        <f t="shared" si="4"/>
        <v>26</v>
      </c>
      <c r="I63" s="99">
        <f t="shared" si="4"/>
        <v>5</v>
      </c>
      <c r="J63" s="99">
        <f t="shared" si="4"/>
        <v>0</v>
      </c>
      <c r="K63" s="196">
        <f>SUM(D63:J63)</f>
        <v>35</v>
      </c>
    </row>
    <row r="64" spans="2:11" x14ac:dyDescent="0.2">
      <c r="B64" s="107" t="s">
        <v>240</v>
      </c>
      <c r="C64" s="107"/>
      <c r="D64" s="99">
        <f>+D29+D30+D31+D32+D33</f>
        <v>0</v>
      </c>
      <c r="E64" s="99">
        <f t="shared" ref="E64:J64" si="5">+E29+E30+E31+E32+E33</f>
        <v>9</v>
      </c>
      <c r="F64" s="99">
        <f t="shared" si="5"/>
        <v>0</v>
      </c>
      <c r="G64" s="99">
        <f t="shared" si="5"/>
        <v>1</v>
      </c>
      <c r="H64" s="99">
        <f>+H29+H30+H31+H32+H33</f>
        <v>40</v>
      </c>
      <c r="I64" s="99">
        <f t="shared" si="5"/>
        <v>145</v>
      </c>
      <c r="J64" s="99">
        <f t="shared" si="5"/>
        <v>0</v>
      </c>
      <c r="K64" s="196">
        <f>SUM(D64:J64)</f>
        <v>195</v>
      </c>
    </row>
    <row r="65" spans="2:11" x14ac:dyDescent="0.2">
      <c r="B65" s="107" t="s">
        <v>250</v>
      </c>
      <c r="C65" s="107"/>
      <c r="D65" s="99">
        <f>+D35+D36+D37+D38+D39+D40+D41+D42+D43</f>
        <v>0</v>
      </c>
      <c r="E65" s="99">
        <f t="shared" ref="E65:J65" si="6">+E35+E36+E37+E38+E39+E40+E41+E42+E43</f>
        <v>8</v>
      </c>
      <c r="F65" s="99">
        <f t="shared" si="6"/>
        <v>59</v>
      </c>
      <c r="G65" s="99">
        <f t="shared" si="6"/>
        <v>0</v>
      </c>
      <c r="H65" s="99">
        <f t="shared" si="6"/>
        <v>386</v>
      </c>
      <c r="I65" s="99">
        <f t="shared" si="6"/>
        <v>296</v>
      </c>
      <c r="J65" s="99">
        <f t="shared" si="6"/>
        <v>0</v>
      </c>
      <c r="K65" s="196">
        <f>SUM(D65:J65)</f>
        <v>749</v>
      </c>
    </row>
    <row r="66" spans="2:11" ht="13.5" thickBot="1" x14ac:dyDescent="0.25"/>
    <row r="67" spans="2:11" ht="16.5" thickBot="1" x14ac:dyDescent="0.25">
      <c r="B67" s="283" t="s">
        <v>297</v>
      </c>
      <c r="C67" s="285"/>
      <c r="D67" s="99">
        <f t="shared" ref="D67:J67" si="7">+D61+D62+D63+D64+D65</f>
        <v>0</v>
      </c>
      <c r="E67" s="99">
        <f t="shared" si="7"/>
        <v>22</v>
      </c>
      <c r="F67" s="99">
        <f t="shared" si="7"/>
        <v>60</v>
      </c>
      <c r="G67" s="99">
        <f t="shared" si="7"/>
        <v>1</v>
      </c>
      <c r="H67" s="99">
        <f t="shared" si="7"/>
        <v>456</v>
      </c>
      <c r="I67" s="99">
        <f t="shared" si="7"/>
        <v>459</v>
      </c>
      <c r="J67" s="99">
        <f t="shared" si="7"/>
        <v>1</v>
      </c>
      <c r="K67" s="17">
        <f>SUM(D67:J67)</f>
        <v>999</v>
      </c>
    </row>
  </sheetData>
  <mergeCells count="45">
    <mergeCell ref="C14:K14"/>
    <mergeCell ref="B16:C18"/>
    <mergeCell ref="K16:K18"/>
    <mergeCell ref="D16:J17"/>
    <mergeCell ref="C4:H4"/>
    <mergeCell ref="C5:H5"/>
    <mergeCell ref="C6:H6"/>
    <mergeCell ref="C11:K11"/>
    <mergeCell ref="B10:K10"/>
    <mergeCell ref="C12:K12"/>
    <mergeCell ref="C13:K13"/>
    <mergeCell ref="B25:C25"/>
    <mergeCell ref="B26:C26"/>
    <mergeCell ref="B23:K23"/>
    <mergeCell ref="B24:C24"/>
    <mergeCell ref="B19:K19"/>
    <mergeCell ref="B20:C20"/>
    <mergeCell ref="B21:K21"/>
    <mergeCell ref="B22:C22"/>
    <mergeCell ref="B31:C31"/>
    <mergeCell ref="B32:C32"/>
    <mergeCell ref="B45:C45"/>
    <mergeCell ref="C47:H47"/>
    <mergeCell ref="B33:C33"/>
    <mergeCell ref="B34:K34"/>
    <mergeCell ref="B42:C42"/>
    <mergeCell ref="B40:C40"/>
    <mergeCell ref="B41:C41"/>
    <mergeCell ref="B43:C43"/>
    <mergeCell ref="B27:C27"/>
    <mergeCell ref="B28:K28"/>
    <mergeCell ref="B48:F48"/>
    <mergeCell ref="B49:F49"/>
    <mergeCell ref="B67:C67"/>
    <mergeCell ref="B58:C60"/>
    <mergeCell ref="D58:J59"/>
    <mergeCell ref="K58:K60"/>
    <mergeCell ref="B29:C29"/>
    <mergeCell ref="B30:C30"/>
    <mergeCell ref="B50:F50"/>
    <mergeCell ref="B35:C35"/>
    <mergeCell ref="B37:C37"/>
    <mergeCell ref="B38:C38"/>
    <mergeCell ref="B39:C39"/>
    <mergeCell ref="B36:C36"/>
  </mergeCells>
  <phoneticPr fontId="0" type="noConversion"/>
  <pageMargins left="0.99" right="0.19685039370078741" top="0.98425196850393704" bottom="0.98425196850393704" header="0" footer="0"/>
  <pageSetup paperSize="9" scale="70" orientation="portrait" horizontalDpi="1200" verticalDpi="1200" r:id="rId1"/>
  <headerFooter alignWithMargins="0">
    <oddHeader>&amp;RPágina &amp;P de &amp;N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37"/>
  <sheetViews>
    <sheetView topLeftCell="A13" workbookViewId="0">
      <selection activeCell="D22" sqref="D22:I22"/>
    </sheetView>
  </sheetViews>
  <sheetFormatPr baseColWidth="10" defaultRowHeight="12.75" x14ac:dyDescent="0.2"/>
  <cols>
    <col min="1" max="1" width="0.7109375" customWidth="1"/>
    <col min="2" max="2" width="4.140625" customWidth="1"/>
    <col min="3" max="3" width="3.42578125" customWidth="1"/>
    <col min="4" max="4" width="14" customWidth="1"/>
    <col min="5" max="5" width="10.85546875" customWidth="1"/>
    <col min="6" max="6" width="14.85546875" customWidth="1"/>
    <col min="7" max="7" width="17.42578125" customWidth="1"/>
    <col min="8" max="8" width="16" customWidth="1"/>
    <col min="9" max="9" width="14.140625" customWidth="1"/>
  </cols>
  <sheetData>
    <row r="7" spans="3:10" x14ac:dyDescent="0.2">
      <c r="C7" s="8"/>
      <c r="D7" s="260" t="s">
        <v>218</v>
      </c>
      <c r="E7" s="260"/>
      <c r="F7" s="260"/>
      <c r="G7" s="260"/>
      <c r="H7" s="260"/>
      <c r="I7" s="8"/>
      <c r="J7" s="8"/>
    </row>
    <row r="8" spans="3:10" x14ac:dyDescent="0.2">
      <c r="C8" s="8"/>
      <c r="D8" s="260" t="s">
        <v>219</v>
      </c>
      <c r="E8" s="260"/>
      <c r="F8" s="260"/>
      <c r="G8" s="260"/>
      <c r="H8" s="260"/>
      <c r="I8" s="8"/>
      <c r="J8" s="8"/>
    </row>
    <row r="9" spans="3:10" x14ac:dyDescent="0.2">
      <c r="C9" s="8"/>
      <c r="D9" s="260" t="s">
        <v>220</v>
      </c>
      <c r="E9" s="260"/>
      <c r="F9" s="260"/>
      <c r="G9" s="260"/>
      <c r="H9" s="260"/>
      <c r="I9" s="8"/>
      <c r="J9" s="8"/>
    </row>
    <row r="10" spans="3:10" x14ac:dyDescent="0.2">
      <c r="C10" s="9"/>
      <c r="D10" s="9"/>
      <c r="E10" s="8"/>
      <c r="F10" s="8"/>
      <c r="G10" s="8"/>
      <c r="H10" s="8"/>
      <c r="I10" s="8"/>
      <c r="J10" s="8"/>
    </row>
    <row r="11" spans="3:10" x14ac:dyDescent="0.2">
      <c r="C11" s="9"/>
      <c r="D11" s="8"/>
      <c r="E11" s="8"/>
      <c r="F11" s="8"/>
      <c r="G11" s="8"/>
      <c r="H11" s="8"/>
      <c r="I11" s="8"/>
      <c r="J11" s="8"/>
    </row>
    <row r="12" spans="3:10" ht="15.75" x14ac:dyDescent="0.2">
      <c r="C12" s="8"/>
      <c r="D12" s="8"/>
      <c r="E12" s="8"/>
      <c r="F12" s="10"/>
      <c r="G12" s="8"/>
      <c r="H12" s="8"/>
      <c r="I12" s="8"/>
      <c r="J12" s="8"/>
    </row>
    <row r="13" spans="3:10" ht="15.75" x14ac:dyDescent="0.25">
      <c r="C13" s="358" t="s">
        <v>325</v>
      </c>
      <c r="D13" s="358"/>
      <c r="E13" s="358"/>
      <c r="F13" s="358"/>
      <c r="G13" s="358"/>
      <c r="H13" s="358"/>
      <c r="I13" s="358"/>
    </row>
    <row r="16" spans="3:10" ht="15.75" x14ac:dyDescent="0.25">
      <c r="C16" s="358" t="s">
        <v>326</v>
      </c>
      <c r="D16" s="358"/>
      <c r="E16" s="358"/>
      <c r="F16" s="358"/>
      <c r="G16" s="358"/>
      <c r="H16" s="358"/>
      <c r="I16" s="358"/>
    </row>
    <row r="17" spans="2:9" ht="13.5" thickBot="1" x14ac:dyDescent="0.25"/>
    <row r="18" spans="2:9" ht="27" customHeight="1" thickBot="1" x14ac:dyDescent="0.25">
      <c r="C18" s="346"/>
      <c r="D18" s="29" t="s">
        <v>327</v>
      </c>
      <c r="E18" s="31" t="s">
        <v>328</v>
      </c>
      <c r="F18" s="347" t="s">
        <v>389</v>
      </c>
      <c r="G18" s="348"/>
      <c r="H18" s="348"/>
      <c r="I18" s="349"/>
    </row>
    <row r="19" spans="2:9" ht="27" customHeight="1" thickBot="1" x14ac:dyDescent="0.25">
      <c r="C19" s="346"/>
      <c r="D19" s="32" t="s">
        <v>387</v>
      </c>
      <c r="E19" s="33" t="s">
        <v>328</v>
      </c>
      <c r="F19" s="166" t="s">
        <v>394</v>
      </c>
      <c r="G19" s="167"/>
      <c r="H19" s="167"/>
      <c r="I19" s="168"/>
    </row>
    <row r="20" spans="2:9" ht="27" customHeight="1" thickBot="1" x14ac:dyDescent="0.25">
      <c r="C20" s="346"/>
      <c r="D20" s="29" t="s">
        <v>388</v>
      </c>
      <c r="E20" s="33" t="s">
        <v>328</v>
      </c>
      <c r="F20" s="347" t="s">
        <v>219</v>
      </c>
      <c r="G20" s="348"/>
      <c r="H20" s="348"/>
      <c r="I20" s="349"/>
    </row>
    <row r="21" spans="2:9" ht="27" customHeight="1" thickBot="1" x14ac:dyDescent="0.25">
      <c r="B21" s="106"/>
      <c r="C21" s="346"/>
      <c r="D21" s="29" t="s">
        <v>402</v>
      </c>
      <c r="E21" s="33" t="s">
        <v>328</v>
      </c>
      <c r="F21" s="347" t="s">
        <v>357</v>
      </c>
      <c r="G21" s="348"/>
      <c r="H21" s="348"/>
      <c r="I21" s="349"/>
    </row>
    <row r="22" spans="2:9" ht="21.75" customHeight="1" x14ac:dyDescent="0.2">
      <c r="D22" s="352" t="s">
        <v>329</v>
      </c>
      <c r="E22" s="353"/>
      <c r="F22" s="353"/>
      <c r="G22" s="353"/>
      <c r="H22" s="353"/>
      <c r="I22" s="354"/>
    </row>
    <row r="23" spans="2:9" ht="21.75" customHeight="1" thickBot="1" x14ac:dyDescent="0.25">
      <c r="D23" s="355" t="s">
        <v>330</v>
      </c>
      <c r="E23" s="356"/>
      <c r="F23" s="356"/>
      <c r="G23" s="356"/>
      <c r="H23" s="356"/>
      <c r="I23" s="357"/>
    </row>
    <row r="24" spans="2:9" ht="21.75" customHeight="1" thickBot="1" x14ac:dyDescent="0.25">
      <c r="D24" s="34" t="s">
        <v>331</v>
      </c>
      <c r="E24" s="35" t="s">
        <v>332</v>
      </c>
      <c r="F24" s="35" t="s">
        <v>213</v>
      </c>
      <c r="G24" s="35" t="s">
        <v>212</v>
      </c>
      <c r="H24" s="35" t="s">
        <v>214</v>
      </c>
      <c r="I24" s="35" t="s">
        <v>215</v>
      </c>
    </row>
    <row r="25" spans="2:9" ht="21.75" customHeight="1" thickBot="1" x14ac:dyDescent="0.25">
      <c r="C25" s="36"/>
      <c r="D25" s="25">
        <v>0</v>
      </c>
      <c r="E25" s="35">
        <v>0</v>
      </c>
      <c r="F25" s="37">
        <v>0</v>
      </c>
      <c r="G25" s="25">
        <v>0</v>
      </c>
      <c r="H25" s="37">
        <f>12+9+9+12+14+18</f>
        <v>74</v>
      </c>
      <c r="I25" s="25">
        <v>0</v>
      </c>
    </row>
    <row r="26" spans="2:9" ht="21.75" customHeight="1" thickBot="1" x14ac:dyDescent="0.25">
      <c r="D26" s="359"/>
      <c r="E26" s="359"/>
      <c r="F26" s="359"/>
      <c r="G26" s="37"/>
      <c r="H26" s="37"/>
      <c r="I26" s="37"/>
    </row>
    <row r="27" spans="2:9" ht="21.75" customHeight="1" thickBot="1" x14ac:dyDescent="0.25">
      <c r="D27" s="360" t="s">
        <v>333</v>
      </c>
      <c r="E27" s="359"/>
      <c r="F27" s="359"/>
      <c r="G27" s="359"/>
      <c r="H27" s="361"/>
      <c r="I27" s="65">
        <f>D25+E25+F25+G25+H25+I25</f>
        <v>74</v>
      </c>
    </row>
    <row r="31" spans="2:9" x14ac:dyDescent="0.2">
      <c r="D31" s="350"/>
      <c r="E31" s="350"/>
      <c r="F31" s="350"/>
      <c r="G31" s="350"/>
      <c r="H31" s="350"/>
      <c r="I31" s="350"/>
    </row>
    <row r="32" spans="2:9" x14ac:dyDescent="0.2">
      <c r="D32" s="350"/>
      <c r="E32" s="350"/>
      <c r="F32" s="350"/>
      <c r="G32" s="350"/>
      <c r="H32" s="350"/>
      <c r="I32" s="350"/>
    </row>
    <row r="33" spans="4:9" ht="15.75" x14ac:dyDescent="0.25">
      <c r="D33" s="38"/>
      <c r="E33" s="38"/>
      <c r="F33" s="38"/>
      <c r="G33" s="38"/>
      <c r="H33" s="38"/>
      <c r="I33" s="38"/>
    </row>
    <row r="34" spans="4:9" x14ac:dyDescent="0.2">
      <c r="D34" s="351"/>
      <c r="E34" s="351"/>
      <c r="F34" s="351"/>
      <c r="G34" s="351"/>
      <c r="H34" s="351"/>
      <c r="I34" s="351"/>
    </row>
    <row r="35" spans="4:9" x14ac:dyDescent="0.2">
      <c r="D35" s="351"/>
      <c r="E35" s="351"/>
      <c r="F35" s="351"/>
      <c r="G35" s="351"/>
      <c r="H35" s="351"/>
      <c r="I35" s="351"/>
    </row>
    <row r="36" spans="4:9" x14ac:dyDescent="0.2">
      <c r="D36" s="351"/>
      <c r="E36" s="351"/>
      <c r="F36" s="351"/>
      <c r="G36" s="351"/>
      <c r="H36" s="351"/>
      <c r="I36" s="351"/>
    </row>
    <row r="37" spans="4:9" x14ac:dyDescent="0.2">
      <c r="D37" s="39"/>
      <c r="E37" s="40"/>
      <c r="F37" s="40"/>
      <c r="G37" s="40"/>
      <c r="H37" s="40"/>
      <c r="I37" s="40"/>
    </row>
  </sheetData>
  <mergeCells count="17">
    <mergeCell ref="D35:I35"/>
    <mergeCell ref="D36:I36"/>
    <mergeCell ref="D7:H7"/>
    <mergeCell ref="D8:H8"/>
    <mergeCell ref="D9:H9"/>
    <mergeCell ref="C13:I13"/>
    <mergeCell ref="C16:I16"/>
    <mergeCell ref="C18:C21"/>
    <mergeCell ref="F18:I18"/>
    <mergeCell ref="F21:I21"/>
    <mergeCell ref="D31:I32"/>
    <mergeCell ref="D34:I34"/>
    <mergeCell ref="D22:I22"/>
    <mergeCell ref="D23:I23"/>
    <mergeCell ref="D26:F26"/>
    <mergeCell ref="D27:H27"/>
    <mergeCell ref="F20:I20"/>
  </mergeCells>
  <phoneticPr fontId="12" type="noConversion"/>
  <printOptions horizontalCentered="1"/>
  <pageMargins left="0.39" right="0.74803149606299213" top="0.98425196850393704" bottom="0.98425196850393704" header="0.28000000000000003" footer="0"/>
  <pageSetup paperSize="9" scale="90" orientation="portrait" horizontalDpi="1200" verticalDpi="1200" r:id="rId1"/>
  <headerFooter alignWithMargins="0">
    <oddHeader>&amp;RPágina &amp;P de &amp;N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205"/>
  <sheetViews>
    <sheetView zoomScale="75" zoomScaleNormal="75" workbookViewId="0">
      <selection activeCell="B19" sqref="B19"/>
    </sheetView>
  </sheetViews>
  <sheetFormatPr baseColWidth="10" defaultRowHeight="12.75" x14ac:dyDescent="0.2"/>
  <cols>
    <col min="1" max="1" width="55.7109375" customWidth="1"/>
    <col min="2" max="2" width="40" customWidth="1"/>
  </cols>
  <sheetData>
    <row r="6" spans="1:2" x14ac:dyDescent="0.2">
      <c r="A6" s="28"/>
      <c r="B6" s="28"/>
    </row>
    <row r="7" spans="1:2" ht="25.5" customHeight="1" thickBot="1" x14ac:dyDescent="0.25">
      <c r="A7" s="258" t="s">
        <v>349</v>
      </c>
      <c r="B7" s="258"/>
    </row>
    <row r="8" spans="1:2" ht="37.5" customHeight="1" x14ac:dyDescent="0.2">
      <c r="A8" s="70" t="s">
        <v>306</v>
      </c>
      <c r="B8" s="71" t="s">
        <v>389</v>
      </c>
    </row>
    <row r="9" spans="1:2" ht="37.5" customHeight="1" thickBot="1" x14ac:dyDescent="0.25">
      <c r="A9" s="171" t="s">
        <v>395</v>
      </c>
      <c r="B9" s="172" t="s">
        <v>394</v>
      </c>
    </row>
    <row r="10" spans="1:2" ht="37.5" customHeight="1" thickBot="1" x14ac:dyDescent="0.25">
      <c r="A10" s="72" t="s">
        <v>392</v>
      </c>
      <c r="B10" s="71" t="s">
        <v>307</v>
      </c>
    </row>
    <row r="11" spans="1:2" ht="37.5" customHeight="1" x14ac:dyDescent="0.2">
      <c r="A11" s="72" t="s">
        <v>401</v>
      </c>
      <c r="B11" s="71" t="s">
        <v>357</v>
      </c>
    </row>
    <row r="12" spans="1:2" ht="19.5" customHeight="1" x14ac:dyDescent="0.2">
      <c r="A12" s="73" t="s">
        <v>308</v>
      </c>
      <c r="B12" s="74" t="s">
        <v>309</v>
      </c>
    </row>
    <row r="13" spans="1:2" ht="19.5" customHeight="1" x14ac:dyDescent="0.2">
      <c r="A13" s="73"/>
      <c r="B13" s="74"/>
    </row>
    <row r="14" spans="1:2" ht="19.5" customHeight="1" x14ac:dyDescent="0.2">
      <c r="A14" s="73" t="s">
        <v>231</v>
      </c>
      <c r="B14" s="104">
        <v>5</v>
      </c>
    </row>
    <row r="15" spans="1:2" ht="19.5" customHeight="1" x14ac:dyDescent="0.2">
      <c r="A15" s="75" t="s">
        <v>233</v>
      </c>
      <c r="B15" s="104">
        <v>2</v>
      </c>
    </row>
    <row r="16" spans="1:2" ht="19.5" customHeight="1" x14ac:dyDescent="0.2">
      <c r="A16" s="75" t="s">
        <v>235</v>
      </c>
      <c r="B16" s="104">
        <v>6</v>
      </c>
    </row>
    <row r="17" spans="1:5" ht="19.5" customHeight="1" x14ac:dyDescent="0.2">
      <c r="A17" s="75" t="s">
        <v>240</v>
      </c>
      <c r="B17" s="104">
        <v>97</v>
      </c>
    </row>
    <row r="18" spans="1:5" ht="19.5" customHeight="1" thickBot="1" x14ac:dyDescent="0.25">
      <c r="A18" s="76" t="s">
        <v>250</v>
      </c>
      <c r="B18" s="105">
        <v>323</v>
      </c>
    </row>
    <row r="19" spans="1:5" ht="24.75" customHeight="1" thickBot="1" x14ac:dyDescent="0.25">
      <c r="A19" s="78" t="s">
        <v>342</v>
      </c>
      <c r="B19" s="77">
        <f>SUM(B14:B18)</f>
        <v>433</v>
      </c>
    </row>
    <row r="20" spans="1:5" x14ac:dyDescent="0.2">
      <c r="A20" s="3"/>
      <c r="B20" s="3"/>
    </row>
    <row r="21" spans="1:5" x14ac:dyDescent="0.2">
      <c r="A21" s="3"/>
      <c r="B21" s="3"/>
    </row>
    <row r="22" spans="1:5" x14ac:dyDescent="0.2">
      <c r="A22" s="44"/>
      <c r="B22" s="44"/>
    </row>
    <row r="23" spans="1:5" x14ac:dyDescent="0.2">
      <c r="A23" s="44"/>
      <c r="B23" s="108"/>
    </row>
    <row r="24" spans="1:5" x14ac:dyDescent="0.2">
      <c r="A24" s="44"/>
      <c r="B24" s="44"/>
    </row>
    <row r="25" spans="1:5" x14ac:dyDescent="0.2">
      <c r="A25" s="44"/>
      <c r="B25" s="45"/>
      <c r="C25" s="28"/>
      <c r="D25" s="28"/>
      <c r="E25" s="28"/>
    </row>
    <row r="26" spans="1:5" x14ac:dyDescent="0.2">
      <c r="A26" s="44"/>
      <c r="B26" s="45"/>
      <c r="C26" s="28"/>
      <c r="D26" s="28"/>
      <c r="E26" s="28"/>
    </row>
    <row r="27" spans="1:5" x14ac:dyDescent="0.2">
      <c r="A27" s="44"/>
      <c r="B27" s="45"/>
      <c r="C27" s="28"/>
      <c r="D27" s="28"/>
      <c r="E27" s="28"/>
    </row>
    <row r="28" spans="1:5" x14ac:dyDescent="0.2">
      <c r="A28" s="44"/>
      <c r="B28" s="45"/>
      <c r="C28" s="28"/>
      <c r="D28" s="28"/>
      <c r="E28" s="28"/>
    </row>
    <row r="29" spans="1:5" x14ac:dyDescent="0.2">
      <c r="A29" s="44"/>
      <c r="B29" s="45"/>
      <c r="C29" s="28"/>
      <c r="D29" s="28"/>
      <c r="E29" s="28"/>
    </row>
    <row r="30" spans="1:5" x14ac:dyDescent="0.2">
      <c r="A30" s="44"/>
      <c r="B30" s="45"/>
      <c r="C30" s="28"/>
      <c r="D30" s="28"/>
      <c r="E30" s="28"/>
    </row>
    <row r="31" spans="1:5" x14ac:dyDescent="0.2">
      <c r="A31" s="44"/>
      <c r="B31" s="44"/>
    </row>
    <row r="32" spans="1:5" x14ac:dyDescent="0.2">
      <c r="A32" s="44"/>
      <c r="B32" s="44"/>
    </row>
    <row r="33" spans="1:2" x14ac:dyDescent="0.2">
      <c r="A33" s="44"/>
      <c r="B33" s="44"/>
    </row>
    <row r="34" spans="1:2" x14ac:dyDescent="0.2">
      <c r="A34" s="44"/>
      <c r="B34" s="44"/>
    </row>
    <row r="35" spans="1:2" x14ac:dyDescent="0.2">
      <c r="A35" s="44"/>
      <c r="B35" s="44"/>
    </row>
    <row r="36" spans="1:2" x14ac:dyDescent="0.2">
      <c r="A36" s="44"/>
      <c r="B36" s="44"/>
    </row>
    <row r="37" spans="1:2" x14ac:dyDescent="0.2">
      <c r="A37" s="44"/>
      <c r="B37" s="44"/>
    </row>
    <row r="38" spans="1:2" x14ac:dyDescent="0.2">
      <c r="A38" s="44"/>
      <c r="B38" s="44"/>
    </row>
    <row r="39" spans="1:2" x14ac:dyDescent="0.2">
      <c r="A39" s="44"/>
      <c r="B39" s="44"/>
    </row>
    <row r="40" spans="1:2" x14ac:dyDescent="0.2">
      <c r="A40" s="44"/>
      <c r="B40" s="44"/>
    </row>
    <row r="41" spans="1:2" x14ac:dyDescent="0.2">
      <c r="A41" s="44"/>
      <c r="B41" s="44"/>
    </row>
    <row r="42" spans="1:2" x14ac:dyDescent="0.2">
      <c r="A42" s="44"/>
      <c r="B42" s="44"/>
    </row>
    <row r="43" spans="1:2" x14ac:dyDescent="0.2">
      <c r="A43" s="44"/>
      <c r="B43" s="44"/>
    </row>
    <row r="44" spans="1:2" x14ac:dyDescent="0.2">
      <c r="A44" s="44"/>
      <c r="B44" s="44"/>
    </row>
    <row r="45" spans="1:2" x14ac:dyDescent="0.2">
      <c r="A45" s="44"/>
      <c r="B45" s="44"/>
    </row>
    <row r="46" spans="1:2" x14ac:dyDescent="0.2">
      <c r="A46" s="44"/>
      <c r="B46" s="44"/>
    </row>
    <row r="47" spans="1:2" x14ac:dyDescent="0.2">
      <c r="A47" s="44"/>
      <c r="B47" s="44"/>
    </row>
    <row r="48" spans="1:2" x14ac:dyDescent="0.2">
      <c r="A48" s="44"/>
      <c r="B48" s="44"/>
    </row>
    <row r="49" spans="1:2" x14ac:dyDescent="0.2">
      <c r="A49" s="44"/>
      <c r="B49" s="44"/>
    </row>
    <row r="50" spans="1:2" x14ac:dyDescent="0.2">
      <c r="A50" s="44"/>
      <c r="B50" s="44"/>
    </row>
    <row r="51" spans="1:2" x14ac:dyDescent="0.2">
      <c r="A51" s="44"/>
      <c r="B51" s="44"/>
    </row>
    <row r="52" spans="1:2" x14ac:dyDescent="0.2">
      <c r="A52" s="44"/>
      <c r="B52" s="44"/>
    </row>
    <row r="53" spans="1:2" x14ac:dyDescent="0.2">
      <c r="A53" s="44"/>
      <c r="B53" s="44"/>
    </row>
    <row r="54" spans="1:2" x14ac:dyDescent="0.2">
      <c r="A54" s="44"/>
      <c r="B54" s="44"/>
    </row>
    <row r="55" spans="1:2" x14ac:dyDescent="0.2">
      <c r="A55" s="44"/>
      <c r="B55" s="44"/>
    </row>
    <row r="56" spans="1:2" x14ac:dyDescent="0.2">
      <c r="A56" s="44"/>
      <c r="B56" s="44"/>
    </row>
    <row r="57" spans="1:2" x14ac:dyDescent="0.2">
      <c r="A57" s="44"/>
      <c r="B57" s="44"/>
    </row>
    <row r="58" spans="1:2" x14ac:dyDescent="0.2">
      <c r="A58" s="44"/>
      <c r="B58" s="44"/>
    </row>
    <row r="59" spans="1:2" x14ac:dyDescent="0.2">
      <c r="A59" s="44"/>
      <c r="B59" s="44"/>
    </row>
    <row r="60" spans="1:2" x14ac:dyDescent="0.2">
      <c r="A60" s="44"/>
      <c r="B60" s="44"/>
    </row>
    <row r="61" spans="1:2" x14ac:dyDescent="0.2">
      <c r="A61" s="44"/>
      <c r="B61" s="44"/>
    </row>
    <row r="62" spans="1:2" x14ac:dyDescent="0.2">
      <c r="A62" s="44"/>
      <c r="B62" s="44"/>
    </row>
    <row r="63" spans="1:2" x14ac:dyDescent="0.2">
      <c r="A63" s="44"/>
      <c r="B63" s="44"/>
    </row>
    <row r="64" spans="1:2" x14ac:dyDescent="0.2">
      <c r="A64" s="44"/>
      <c r="B64" s="44"/>
    </row>
    <row r="65" spans="1:2" x14ac:dyDescent="0.2">
      <c r="A65" s="44"/>
      <c r="B65" s="44"/>
    </row>
    <row r="66" spans="1:2" x14ac:dyDescent="0.2">
      <c r="A66" s="44"/>
      <c r="B66" s="44"/>
    </row>
    <row r="67" spans="1:2" x14ac:dyDescent="0.2">
      <c r="A67" s="44"/>
      <c r="B67" s="44"/>
    </row>
    <row r="68" spans="1:2" x14ac:dyDescent="0.2">
      <c r="A68" s="44"/>
      <c r="B68" s="44"/>
    </row>
    <row r="69" spans="1:2" x14ac:dyDescent="0.2">
      <c r="A69" s="44"/>
      <c r="B69" s="44"/>
    </row>
    <row r="70" spans="1:2" x14ac:dyDescent="0.2">
      <c r="A70" s="44"/>
      <c r="B70" s="44"/>
    </row>
    <row r="71" spans="1:2" x14ac:dyDescent="0.2">
      <c r="A71" s="44"/>
      <c r="B71" s="44"/>
    </row>
    <row r="72" spans="1:2" x14ac:dyDescent="0.2">
      <c r="A72" s="44"/>
      <c r="B72" s="44"/>
    </row>
    <row r="73" spans="1:2" x14ac:dyDescent="0.2">
      <c r="A73" s="44"/>
      <c r="B73" s="44"/>
    </row>
    <row r="74" spans="1:2" x14ac:dyDescent="0.2">
      <c r="A74" s="44"/>
      <c r="B74" s="44"/>
    </row>
    <row r="75" spans="1:2" x14ac:dyDescent="0.2">
      <c r="A75" s="44"/>
      <c r="B75" s="44"/>
    </row>
    <row r="76" spans="1:2" x14ac:dyDescent="0.2">
      <c r="A76" s="44"/>
      <c r="B76" s="44"/>
    </row>
    <row r="77" spans="1:2" x14ac:dyDescent="0.2">
      <c r="A77" s="44"/>
      <c r="B77" s="44"/>
    </row>
    <row r="78" spans="1:2" x14ac:dyDescent="0.2">
      <c r="A78" s="44"/>
      <c r="B78" s="44"/>
    </row>
    <row r="79" spans="1:2" x14ac:dyDescent="0.2">
      <c r="A79" s="44"/>
      <c r="B79" s="44"/>
    </row>
    <row r="80" spans="1:2" x14ac:dyDescent="0.2">
      <c r="A80" s="44"/>
      <c r="B80" s="44"/>
    </row>
    <row r="81" spans="1:2" x14ac:dyDescent="0.2">
      <c r="A81" s="44"/>
      <c r="B81" s="44"/>
    </row>
    <row r="82" spans="1:2" x14ac:dyDescent="0.2">
      <c r="A82" s="44"/>
      <c r="B82" s="44"/>
    </row>
    <row r="83" spans="1:2" x14ac:dyDescent="0.2">
      <c r="A83" s="44"/>
      <c r="B83" s="44"/>
    </row>
    <row r="84" spans="1:2" x14ac:dyDescent="0.2">
      <c r="A84" s="44"/>
      <c r="B84" s="44"/>
    </row>
    <row r="85" spans="1:2" x14ac:dyDescent="0.2">
      <c r="A85" s="44"/>
      <c r="B85" s="44"/>
    </row>
    <row r="86" spans="1:2" x14ac:dyDescent="0.2">
      <c r="A86" s="44"/>
      <c r="B86" s="44"/>
    </row>
    <row r="87" spans="1:2" x14ac:dyDescent="0.2">
      <c r="A87" s="44"/>
      <c r="B87" s="44"/>
    </row>
    <row r="88" spans="1:2" x14ac:dyDescent="0.2">
      <c r="A88" s="44"/>
      <c r="B88" s="44"/>
    </row>
    <row r="89" spans="1:2" x14ac:dyDescent="0.2">
      <c r="A89" s="44"/>
      <c r="B89" s="44"/>
    </row>
    <row r="90" spans="1:2" x14ac:dyDescent="0.2">
      <c r="A90" s="44"/>
      <c r="B90" s="44"/>
    </row>
    <row r="91" spans="1:2" x14ac:dyDescent="0.2">
      <c r="A91" s="44"/>
      <c r="B91" s="44"/>
    </row>
    <row r="92" spans="1:2" x14ac:dyDescent="0.2">
      <c r="A92" s="44"/>
      <c r="B92" s="44"/>
    </row>
    <row r="93" spans="1:2" x14ac:dyDescent="0.2">
      <c r="A93" s="44"/>
      <c r="B93" s="44"/>
    </row>
    <row r="94" spans="1:2" x14ac:dyDescent="0.2">
      <c r="A94" s="44"/>
      <c r="B94" s="44"/>
    </row>
    <row r="95" spans="1:2" x14ac:dyDescent="0.2">
      <c r="A95" s="44"/>
      <c r="B95" s="44"/>
    </row>
    <row r="96" spans="1:2" x14ac:dyDescent="0.2">
      <c r="A96" s="44"/>
      <c r="B96" s="44"/>
    </row>
    <row r="97" spans="1:2" x14ac:dyDescent="0.2">
      <c r="A97" s="44"/>
      <c r="B97" s="44"/>
    </row>
    <row r="98" spans="1:2" x14ac:dyDescent="0.2">
      <c r="A98" s="44"/>
      <c r="B98" s="44"/>
    </row>
    <row r="99" spans="1:2" x14ac:dyDescent="0.2">
      <c r="A99" s="44"/>
      <c r="B99" s="44"/>
    </row>
    <row r="100" spans="1:2" x14ac:dyDescent="0.2">
      <c r="A100" s="44"/>
      <c r="B100" s="44"/>
    </row>
    <row r="101" spans="1:2" x14ac:dyDescent="0.2">
      <c r="A101" s="44"/>
      <c r="B101" s="44"/>
    </row>
    <row r="102" spans="1:2" x14ac:dyDescent="0.2">
      <c r="A102" s="44"/>
      <c r="B102" s="44"/>
    </row>
    <row r="103" spans="1:2" x14ac:dyDescent="0.2">
      <c r="A103" s="44"/>
      <c r="B103" s="44"/>
    </row>
    <row r="104" spans="1:2" x14ac:dyDescent="0.2">
      <c r="A104" s="44"/>
      <c r="B104" s="44"/>
    </row>
    <row r="105" spans="1:2" x14ac:dyDescent="0.2">
      <c r="A105" s="44"/>
      <c r="B105" s="44"/>
    </row>
    <row r="106" spans="1:2" x14ac:dyDescent="0.2">
      <c r="A106" s="44"/>
      <c r="B106" s="44"/>
    </row>
    <row r="107" spans="1:2" x14ac:dyDescent="0.2">
      <c r="A107" s="44"/>
      <c r="B107" s="44"/>
    </row>
    <row r="108" spans="1:2" x14ac:dyDescent="0.2">
      <c r="A108" s="44"/>
      <c r="B108" s="44"/>
    </row>
    <row r="109" spans="1:2" x14ac:dyDescent="0.2">
      <c r="A109" s="44"/>
      <c r="B109" s="44"/>
    </row>
    <row r="110" spans="1:2" x14ac:dyDescent="0.2">
      <c r="A110" s="44"/>
      <c r="B110" s="44"/>
    </row>
    <row r="111" spans="1:2" x14ac:dyDescent="0.2">
      <c r="A111" s="44"/>
      <c r="B111" s="44"/>
    </row>
    <row r="112" spans="1:2" x14ac:dyDescent="0.2">
      <c r="A112" s="44"/>
      <c r="B112" s="44"/>
    </row>
    <row r="113" spans="1:2" x14ac:dyDescent="0.2">
      <c r="A113" s="44"/>
      <c r="B113" s="44"/>
    </row>
    <row r="114" spans="1:2" x14ac:dyDescent="0.2">
      <c r="A114" s="44"/>
      <c r="B114" s="44"/>
    </row>
    <row r="115" spans="1:2" x14ac:dyDescent="0.2">
      <c r="A115" s="44"/>
      <c r="B115" s="44"/>
    </row>
    <row r="116" spans="1:2" x14ac:dyDescent="0.2">
      <c r="A116" s="44"/>
      <c r="B116" s="44"/>
    </row>
    <row r="117" spans="1:2" x14ac:dyDescent="0.2">
      <c r="A117" s="44"/>
      <c r="B117" s="44"/>
    </row>
    <row r="118" spans="1:2" x14ac:dyDescent="0.2">
      <c r="A118" s="44"/>
      <c r="B118" s="44"/>
    </row>
    <row r="119" spans="1:2" x14ac:dyDescent="0.2">
      <c r="A119" s="44"/>
      <c r="B119" s="44"/>
    </row>
    <row r="120" spans="1:2" x14ac:dyDescent="0.2">
      <c r="A120" s="44"/>
      <c r="B120" s="44"/>
    </row>
    <row r="121" spans="1:2" x14ac:dyDescent="0.2">
      <c r="A121" s="44"/>
      <c r="B121" s="44"/>
    </row>
    <row r="122" spans="1:2" x14ac:dyDescent="0.2">
      <c r="A122" s="44"/>
      <c r="B122" s="44"/>
    </row>
    <row r="123" spans="1:2" x14ac:dyDescent="0.2">
      <c r="A123" s="44"/>
      <c r="B123" s="44"/>
    </row>
    <row r="124" spans="1:2" x14ac:dyDescent="0.2">
      <c r="A124" s="44"/>
      <c r="B124" s="44"/>
    </row>
    <row r="125" spans="1:2" x14ac:dyDescent="0.2">
      <c r="A125" s="44"/>
      <c r="B125" s="44"/>
    </row>
    <row r="126" spans="1:2" x14ac:dyDescent="0.2">
      <c r="A126" s="44"/>
      <c r="B126" s="44"/>
    </row>
    <row r="127" spans="1:2" x14ac:dyDescent="0.2">
      <c r="A127" s="44"/>
      <c r="B127" s="44"/>
    </row>
    <row r="128" spans="1:2" x14ac:dyDescent="0.2">
      <c r="A128" s="44"/>
      <c r="B128" s="44"/>
    </row>
    <row r="129" spans="1:2" x14ac:dyDescent="0.2">
      <c r="A129" s="44"/>
      <c r="B129" s="44"/>
    </row>
    <row r="130" spans="1:2" x14ac:dyDescent="0.2">
      <c r="A130" s="44"/>
      <c r="B130" s="44"/>
    </row>
    <row r="131" spans="1:2" x14ac:dyDescent="0.2">
      <c r="A131" s="44"/>
      <c r="B131" s="44"/>
    </row>
    <row r="132" spans="1:2" x14ac:dyDescent="0.2">
      <c r="A132" s="44"/>
      <c r="B132" s="44"/>
    </row>
    <row r="133" spans="1:2" x14ac:dyDescent="0.2">
      <c r="A133" s="44"/>
      <c r="B133" s="44"/>
    </row>
    <row r="134" spans="1:2" x14ac:dyDescent="0.2">
      <c r="A134" s="44"/>
      <c r="B134" s="44"/>
    </row>
    <row r="135" spans="1:2" x14ac:dyDescent="0.2">
      <c r="A135" s="44"/>
      <c r="B135" s="44"/>
    </row>
    <row r="136" spans="1:2" x14ac:dyDescent="0.2">
      <c r="A136" s="44"/>
      <c r="B136" s="44"/>
    </row>
    <row r="137" spans="1:2" x14ac:dyDescent="0.2">
      <c r="A137" s="44"/>
      <c r="B137" s="44"/>
    </row>
    <row r="138" spans="1:2" x14ac:dyDescent="0.2">
      <c r="A138" s="44"/>
      <c r="B138" s="44"/>
    </row>
    <row r="139" spans="1:2" x14ac:dyDescent="0.2">
      <c r="A139" s="44"/>
      <c r="B139" s="44"/>
    </row>
    <row r="140" spans="1:2" x14ac:dyDescent="0.2">
      <c r="A140" s="44"/>
      <c r="B140" s="44"/>
    </row>
    <row r="141" spans="1:2" x14ac:dyDescent="0.2">
      <c r="A141" s="44"/>
      <c r="B141" s="44"/>
    </row>
    <row r="142" spans="1:2" x14ac:dyDescent="0.2">
      <c r="A142" s="44"/>
      <c r="B142" s="44"/>
    </row>
    <row r="143" spans="1:2" x14ac:dyDescent="0.2">
      <c r="A143" s="44"/>
      <c r="B143" s="44"/>
    </row>
    <row r="144" spans="1:2" x14ac:dyDescent="0.2">
      <c r="A144" s="44"/>
      <c r="B144" s="44"/>
    </row>
    <row r="145" spans="1:2" x14ac:dyDescent="0.2">
      <c r="A145" s="44"/>
      <c r="B145" s="44"/>
    </row>
    <row r="146" spans="1:2" x14ac:dyDescent="0.2">
      <c r="A146" s="44"/>
      <c r="B146" s="44"/>
    </row>
    <row r="147" spans="1:2" x14ac:dyDescent="0.2">
      <c r="A147" s="44"/>
      <c r="B147" s="44"/>
    </row>
    <row r="148" spans="1:2" x14ac:dyDescent="0.2">
      <c r="A148" s="44"/>
      <c r="B148" s="44"/>
    </row>
    <row r="149" spans="1:2" x14ac:dyDescent="0.2">
      <c r="A149" s="44"/>
      <c r="B149" s="44"/>
    </row>
    <row r="150" spans="1:2" x14ac:dyDescent="0.2">
      <c r="A150" s="44"/>
      <c r="B150" s="44"/>
    </row>
    <row r="151" spans="1:2" x14ac:dyDescent="0.2">
      <c r="A151" s="44"/>
      <c r="B151" s="44"/>
    </row>
    <row r="152" spans="1:2" x14ac:dyDescent="0.2">
      <c r="A152" s="44"/>
      <c r="B152" s="44"/>
    </row>
    <row r="153" spans="1:2" x14ac:dyDescent="0.2">
      <c r="A153" s="44"/>
      <c r="B153" s="44"/>
    </row>
    <row r="154" spans="1:2" x14ac:dyDescent="0.2">
      <c r="A154" s="44"/>
      <c r="B154" s="44"/>
    </row>
    <row r="155" spans="1:2" x14ac:dyDescent="0.2">
      <c r="A155" s="44"/>
      <c r="B155" s="44"/>
    </row>
    <row r="156" spans="1:2" x14ac:dyDescent="0.2">
      <c r="A156" s="44"/>
      <c r="B156" s="44"/>
    </row>
    <row r="157" spans="1:2" x14ac:dyDescent="0.2">
      <c r="A157" s="44"/>
      <c r="B157" s="44"/>
    </row>
    <row r="158" spans="1:2" x14ac:dyDescent="0.2">
      <c r="A158" s="44"/>
      <c r="B158" s="44"/>
    </row>
    <row r="159" spans="1:2" x14ac:dyDescent="0.2">
      <c r="A159" s="44"/>
      <c r="B159" s="44"/>
    </row>
    <row r="160" spans="1:2" x14ac:dyDescent="0.2">
      <c r="A160" s="44"/>
      <c r="B160" s="44"/>
    </row>
    <row r="161" spans="1:2" x14ac:dyDescent="0.2">
      <c r="A161" s="44"/>
      <c r="B161" s="44"/>
    </row>
    <row r="162" spans="1:2" x14ac:dyDescent="0.2">
      <c r="A162" s="44"/>
      <c r="B162" s="44"/>
    </row>
    <row r="163" spans="1:2" x14ac:dyDescent="0.2">
      <c r="A163" s="44"/>
      <c r="B163" s="44"/>
    </row>
    <row r="164" spans="1:2" x14ac:dyDescent="0.2">
      <c r="A164" s="44"/>
      <c r="B164" s="44"/>
    </row>
    <row r="165" spans="1:2" x14ac:dyDescent="0.2">
      <c r="A165" s="44"/>
      <c r="B165" s="44"/>
    </row>
    <row r="166" spans="1:2" x14ac:dyDescent="0.2">
      <c r="A166" s="44"/>
      <c r="B166" s="44"/>
    </row>
    <row r="167" spans="1:2" x14ac:dyDescent="0.2">
      <c r="A167" s="44"/>
      <c r="B167" s="44"/>
    </row>
    <row r="168" spans="1:2" x14ac:dyDescent="0.2">
      <c r="A168" s="44"/>
      <c r="B168" s="44"/>
    </row>
    <row r="169" spans="1:2" x14ac:dyDescent="0.2">
      <c r="A169" s="44"/>
      <c r="B169" s="44"/>
    </row>
    <row r="170" spans="1:2" x14ac:dyDescent="0.2">
      <c r="A170" s="44"/>
      <c r="B170" s="44"/>
    </row>
    <row r="171" spans="1:2" x14ac:dyDescent="0.2">
      <c r="A171" s="44"/>
      <c r="B171" s="44"/>
    </row>
    <row r="172" spans="1:2" x14ac:dyDescent="0.2">
      <c r="A172" s="44"/>
      <c r="B172" s="44"/>
    </row>
    <row r="173" spans="1:2" x14ac:dyDescent="0.2">
      <c r="A173" s="44"/>
      <c r="B173" s="44"/>
    </row>
    <row r="174" spans="1:2" x14ac:dyDescent="0.2">
      <c r="A174" s="44"/>
      <c r="B174" s="44"/>
    </row>
    <row r="175" spans="1:2" x14ac:dyDescent="0.2">
      <c r="A175" s="44"/>
      <c r="B175" s="44"/>
    </row>
    <row r="176" spans="1:2" x14ac:dyDescent="0.2">
      <c r="A176" s="44"/>
      <c r="B176" s="44"/>
    </row>
    <row r="177" spans="1:2" x14ac:dyDescent="0.2">
      <c r="A177" s="44"/>
      <c r="B177" s="44"/>
    </row>
    <row r="178" spans="1:2" x14ac:dyDescent="0.2">
      <c r="A178" s="44"/>
      <c r="B178" s="44"/>
    </row>
    <row r="179" spans="1:2" x14ac:dyDescent="0.2">
      <c r="A179" s="44"/>
      <c r="B179" s="44"/>
    </row>
    <row r="180" spans="1:2" x14ac:dyDescent="0.2">
      <c r="A180" s="44"/>
      <c r="B180" s="44"/>
    </row>
    <row r="181" spans="1:2" x14ac:dyDescent="0.2">
      <c r="A181" s="44"/>
      <c r="B181" s="44"/>
    </row>
    <row r="182" spans="1:2" x14ac:dyDescent="0.2">
      <c r="A182" s="44"/>
      <c r="B182" s="44"/>
    </row>
    <row r="183" spans="1:2" x14ac:dyDescent="0.2">
      <c r="A183" s="44"/>
      <c r="B183" s="44"/>
    </row>
    <row r="184" spans="1:2" x14ac:dyDescent="0.2">
      <c r="A184" s="44"/>
      <c r="B184" s="44"/>
    </row>
    <row r="185" spans="1:2" x14ac:dyDescent="0.2">
      <c r="A185" s="44"/>
      <c r="B185" s="44"/>
    </row>
    <row r="186" spans="1:2" x14ac:dyDescent="0.2">
      <c r="A186" s="44"/>
      <c r="B186" s="44"/>
    </row>
    <row r="187" spans="1:2" x14ac:dyDescent="0.2">
      <c r="A187" s="44"/>
      <c r="B187" s="44"/>
    </row>
    <row r="188" spans="1:2" x14ac:dyDescent="0.2">
      <c r="A188" s="44"/>
      <c r="B188" s="44"/>
    </row>
    <row r="189" spans="1:2" x14ac:dyDescent="0.2">
      <c r="A189" s="44"/>
      <c r="B189" s="44"/>
    </row>
    <row r="190" spans="1:2" x14ac:dyDescent="0.2">
      <c r="A190" s="44"/>
      <c r="B190" s="44"/>
    </row>
    <row r="191" spans="1:2" x14ac:dyDescent="0.2">
      <c r="A191" s="44"/>
      <c r="B191" s="44"/>
    </row>
    <row r="192" spans="1:2" x14ac:dyDescent="0.2">
      <c r="A192" s="44"/>
      <c r="B192" s="44"/>
    </row>
    <row r="193" spans="1:2" x14ac:dyDescent="0.2">
      <c r="A193" s="44"/>
      <c r="B193" s="44"/>
    </row>
    <row r="194" spans="1:2" x14ac:dyDescent="0.2">
      <c r="A194" s="44"/>
      <c r="B194" s="44"/>
    </row>
    <row r="195" spans="1:2" x14ac:dyDescent="0.2">
      <c r="A195" s="44"/>
      <c r="B195" s="44"/>
    </row>
    <row r="196" spans="1:2" x14ac:dyDescent="0.2">
      <c r="A196" s="44"/>
      <c r="B196" s="44"/>
    </row>
    <row r="197" spans="1:2" x14ac:dyDescent="0.2">
      <c r="A197" s="44"/>
      <c r="B197" s="44"/>
    </row>
    <row r="198" spans="1:2" x14ac:dyDescent="0.2">
      <c r="A198" s="44"/>
      <c r="B198" s="44"/>
    </row>
    <row r="199" spans="1:2" x14ac:dyDescent="0.2">
      <c r="A199" s="44"/>
      <c r="B199" s="44"/>
    </row>
    <row r="200" spans="1:2" x14ac:dyDescent="0.2">
      <c r="A200" s="44"/>
      <c r="B200" s="44"/>
    </row>
    <row r="201" spans="1:2" x14ac:dyDescent="0.2">
      <c r="A201" s="44"/>
      <c r="B201" s="44"/>
    </row>
    <row r="202" spans="1:2" x14ac:dyDescent="0.2">
      <c r="A202" s="44"/>
      <c r="B202" s="44"/>
    </row>
    <row r="203" spans="1:2" x14ac:dyDescent="0.2">
      <c r="A203" s="44"/>
      <c r="B203" s="44"/>
    </row>
    <row r="204" spans="1:2" x14ac:dyDescent="0.2">
      <c r="A204" s="44"/>
      <c r="B204" s="44"/>
    </row>
    <row r="205" spans="1:2" x14ac:dyDescent="0.2">
      <c r="A205" s="44"/>
      <c r="B205" s="44"/>
    </row>
  </sheetData>
  <mergeCells count="1">
    <mergeCell ref="A7:B7"/>
  </mergeCells>
  <phoneticPr fontId="0" type="noConversion"/>
  <pageMargins left="1.6141732283464567" right="0.78740157480314965" top="0.98425196850393704" bottom="0.98425196850393704" header="0" footer="0"/>
  <pageSetup paperSize="9" scale="63" orientation="portrait" horizontalDpi="1200" verticalDpi="1200" r:id="rId1"/>
  <headerFooter alignWithMargins="0">
    <oddHeader>&amp;RPágina &amp;P de &amp;N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268"/>
  <sheetViews>
    <sheetView topLeftCell="C53" zoomScaleNormal="75" workbookViewId="0">
      <selection activeCell="G75" sqref="G75"/>
    </sheetView>
  </sheetViews>
  <sheetFormatPr baseColWidth="10" defaultRowHeight="12.75" x14ac:dyDescent="0.2"/>
  <cols>
    <col min="2" max="2" width="16.7109375" customWidth="1"/>
    <col min="3" max="3" width="38" customWidth="1"/>
    <col min="4" max="4" width="37.7109375" customWidth="1"/>
    <col min="5" max="5" width="36.42578125" customWidth="1"/>
  </cols>
  <sheetData>
    <row r="2" spans="3:5" ht="10.5" customHeight="1" x14ac:dyDescent="0.2"/>
    <row r="3" spans="3:5" x14ac:dyDescent="0.2">
      <c r="C3" s="46"/>
      <c r="D3" s="2" t="s">
        <v>303</v>
      </c>
      <c r="E3" s="47"/>
    </row>
    <row r="4" spans="3:5" x14ac:dyDescent="0.2">
      <c r="C4" s="48"/>
      <c r="D4" s="2" t="s">
        <v>219</v>
      </c>
      <c r="E4" s="47"/>
    </row>
    <row r="5" spans="3:5" x14ac:dyDescent="0.2">
      <c r="C5" s="49"/>
      <c r="D5" s="2" t="s">
        <v>304</v>
      </c>
      <c r="E5" s="47"/>
    </row>
    <row r="6" spans="3:5" x14ac:dyDescent="0.2">
      <c r="C6" s="49"/>
      <c r="D6" s="3"/>
      <c r="E6" s="47"/>
    </row>
    <row r="7" spans="3:5" x14ac:dyDescent="0.2">
      <c r="C7" s="3"/>
      <c r="D7" s="2" t="s">
        <v>305</v>
      </c>
      <c r="E7" s="3"/>
    </row>
    <row r="8" spans="3:5" x14ac:dyDescent="0.2">
      <c r="C8" s="376" t="s">
        <v>350</v>
      </c>
      <c r="D8" s="376"/>
      <c r="E8" s="376"/>
    </row>
    <row r="9" spans="3:5" ht="9" customHeight="1" thickBot="1" x14ac:dyDescent="0.25">
      <c r="C9" s="3"/>
      <c r="D9" s="3"/>
      <c r="E9" s="3"/>
    </row>
    <row r="10" spans="3:5" ht="16.5" customHeight="1" x14ac:dyDescent="0.2">
      <c r="C10" s="70" t="s">
        <v>306</v>
      </c>
      <c r="D10" s="375" t="s">
        <v>389</v>
      </c>
      <c r="E10" s="375"/>
    </row>
    <row r="11" spans="3:5" ht="16.5" customHeight="1" x14ac:dyDescent="0.2">
      <c r="C11" s="171" t="s">
        <v>395</v>
      </c>
      <c r="D11" s="165" t="s">
        <v>394</v>
      </c>
      <c r="E11" s="165"/>
    </row>
    <row r="12" spans="3:5" ht="16.5" customHeight="1" x14ac:dyDescent="0.2">
      <c r="C12" s="72" t="s">
        <v>392</v>
      </c>
      <c r="D12" s="375" t="s">
        <v>307</v>
      </c>
      <c r="E12" s="375"/>
    </row>
    <row r="13" spans="3:5" ht="16.5" customHeight="1" x14ac:dyDescent="0.2">
      <c r="C13" s="72" t="s">
        <v>401</v>
      </c>
      <c r="D13" s="375" t="s">
        <v>357</v>
      </c>
      <c r="E13" s="375"/>
    </row>
    <row r="14" spans="3:5" ht="7.5" customHeight="1" x14ac:dyDescent="0.2">
      <c r="C14" s="56"/>
      <c r="D14" s="57"/>
      <c r="E14" s="57"/>
    </row>
    <row r="15" spans="3:5" x14ac:dyDescent="0.2">
      <c r="C15" s="377" t="s">
        <v>308</v>
      </c>
      <c r="D15" s="377"/>
      <c r="E15" s="58" t="s">
        <v>309</v>
      </c>
    </row>
    <row r="16" spans="3:5" x14ac:dyDescent="0.2">
      <c r="C16" s="378" t="s">
        <v>231</v>
      </c>
      <c r="D16" s="378"/>
      <c r="E16" s="378"/>
    </row>
    <row r="17" spans="3:5" x14ac:dyDescent="0.2">
      <c r="C17" s="363" t="s">
        <v>232</v>
      </c>
      <c r="D17" s="363"/>
      <c r="E17" s="98">
        <v>5</v>
      </c>
    </row>
    <row r="18" spans="3:5" x14ac:dyDescent="0.2">
      <c r="C18" s="51" t="s">
        <v>233</v>
      </c>
      <c r="D18" s="52"/>
      <c r="E18" s="96"/>
    </row>
    <row r="19" spans="3:5" x14ac:dyDescent="0.2">
      <c r="C19" s="373" t="s">
        <v>234</v>
      </c>
      <c r="D19" s="374"/>
      <c r="E19" s="98">
        <v>2</v>
      </c>
    </row>
    <row r="20" spans="3:5" x14ac:dyDescent="0.2">
      <c r="C20" s="51" t="s">
        <v>235</v>
      </c>
      <c r="D20" s="53"/>
      <c r="E20" s="96"/>
    </row>
    <row r="21" spans="3:5" ht="12.75" customHeight="1" x14ac:dyDescent="0.2">
      <c r="C21" s="369" t="s">
        <v>236</v>
      </c>
      <c r="D21" s="370"/>
      <c r="E21" s="98">
        <v>2</v>
      </c>
    </row>
    <row r="22" spans="3:5" x14ac:dyDescent="0.2">
      <c r="C22" s="367" t="s">
        <v>237</v>
      </c>
      <c r="D22" s="368"/>
      <c r="E22" s="98">
        <v>2</v>
      </c>
    </row>
    <row r="23" spans="3:5" ht="12.75" customHeight="1" x14ac:dyDescent="0.2">
      <c r="C23" s="369" t="s">
        <v>310</v>
      </c>
      <c r="D23" s="370"/>
      <c r="E23" s="98">
        <v>1</v>
      </c>
    </row>
    <row r="24" spans="3:5" x14ac:dyDescent="0.2">
      <c r="C24" s="367" t="s">
        <v>239</v>
      </c>
      <c r="D24" s="379"/>
      <c r="E24" s="98">
        <v>1</v>
      </c>
    </row>
    <row r="25" spans="3:5" x14ac:dyDescent="0.2">
      <c r="C25" s="51" t="s">
        <v>240</v>
      </c>
      <c r="D25" s="55"/>
      <c r="E25" s="96"/>
    </row>
    <row r="26" spans="3:5" x14ac:dyDescent="0.2">
      <c r="C26" s="367" t="s">
        <v>241</v>
      </c>
      <c r="D26" s="379"/>
      <c r="E26" s="98">
        <v>0</v>
      </c>
    </row>
    <row r="27" spans="3:5" x14ac:dyDescent="0.2">
      <c r="C27" s="373" t="s">
        <v>311</v>
      </c>
      <c r="D27" s="374"/>
      <c r="E27" s="98">
        <v>9</v>
      </c>
    </row>
    <row r="28" spans="3:5" x14ac:dyDescent="0.2">
      <c r="C28" s="367" t="s">
        <v>312</v>
      </c>
      <c r="D28" s="368"/>
      <c r="E28" s="98">
        <v>11</v>
      </c>
    </row>
    <row r="29" spans="3:5" x14ac:dyDescent="0.2">
      <c r="C29" s="367" t="s">
        <v>313</v>
      </c>
      <c r="D29" s="368"/>
      <c r="E29" s="98">
        <v>16</v>
      </c>
    </row>
    <row r="30" spans="3:5" ht="12.75" customHeight="1" x14ac:dyDescent="0.2">
      <c r="C30" s="369" t="s">
        <v>314</v>
      </c>
      <c r="D30" s="370"/>
      <c r="E30" s="98">
        <v>23</v>
      </c>
    </row>
    <row r="31" spans="3:5" ht="13.5" customHeight="1" x14ac:dyDescent="0.2">
      <c r="C31" s="369" t="s">
        <v>246</v>
      </c>
      <c r="D31" s="370"/>
      <c r="E31" s="98">
        <v>3</v>
      </c>
    </row>
    <row r="32" spans="3:5" x14ac:dyDescent="0.2">
      <c r="C32" s="367" t="s">
        <v>247</v>
      </c>
      <c r="D32" s="368"/>
      <c r="E32" s="98">
        <v>22</v>
      </c>
    </row>
    <row r="33" spans="3:5" x14ac:dyDescent="0.2">
      <c r="C33" s="367" t="s">
        <v>248</v>
      </c>
      <c r="D33" s="368"/>
      <c r="E33" s="98">
        <v>0</v>
      </c>
    </row>
    <row r="34" spans="3:5" x14ac:dyDescent="0.2">
      <c r="C34" s="367" t="s">
        <v>249</v>
      </c>
      <c r="D34" s="368"/>
      <c r="E34" s="98">
        <v>13</v>
      </c>
    </row>
    <row r="35" spans="3:5" x14ac:dyDescent="0.2">
      <c r="C35" s="51" t="s">
        <v>250</v>
      </c>
      <c r="D35" s="52"/>
      <c r="E35" s="112"/>
    </row>
    <row r="36" spans="3:5" x14ac:dyDescent="0.2">
      <c r="C36" s="371" t="s">
        <v>315</v>
      </c>
      <c r="D36" s="372"/>
      <c r="E36" s="98">
        <v>1</v>
      </c>
    </row>
    <row r="37" spans="3:5" x14ac:dyDescent="0.2">
      <c r="C37" s="373" t="s">
        <v>252</v>
      </c>
      <c r="D37" s="374"/>
      <c r="E37" s="98">
        <v>11</v>
      </c>
    </row>
    <row r="38" spans="3:5" ht="12.75" customHeight="1" x14ac:dyDescent="0.2">
      <c r="C38" s="369" t="s">
        <v>316</v>
      </c>
      <c r="D38" s="370"/>
      <c r="E38" s="98">
        <v>1</v>
      </c>
    </row>
    <row r="39" spans="3:5" x14ac:dyDescent="0.2">
      <c r="C39" s="54" t="s">
        <v>254</v>
      </c>
      <c r="D39" s="52"/>
      <c r="E39" s="98">
        <v>1</v>
      </c>
    </row>
    <row r="40" spans="3:5" x14ac:dyDescent="0.2">
      <c r="C40" s="54" t="s">
        <v>255</v>
      </c>
      <c r="D40" s="52"/>
      <c r="E40" s="98">
        <v>4</v>
      </c>
    </row>
    <row r="41" spans="3:5" x14ac:dyDescent="0.2">
      <c r="C41" s="54" t="s">
        <v>256</v>
      </c>
      <c r="D41" s="52"/>
      <c r="E41" s="98">
        <v>0</v>
      </c>
    </row>
    <row r="42" spans="3:5" x14ac:dyDescent="0.2">
      <c r="C42" s="54" t="s">
        <v>257</v>
      </c>
      <c r="D42" s="52"/>
      <c r="E42" s="98">
        <v>4</v>
      </c>
    </row>
    <row r="43" spans="3:5" x14ac:dyDescent="0.2">
      <c r="C43" s="54" t="s">
        <v>258</v>
      </c>
      <c r="D43" s="52"/>
      <c r="E43" s="98">
        <v>10</v>
      </c>
    </row>
    <row r="44" spans="3:5" x14ac:dyDescent="0.2">
      <c r="C44" s="51" t="s">
        <v>317</v>
      </c>
      <c r="D44" s="52"/>
      <c r="E44" s="98">
        <v>1</v>
      </c>
    </row>
    <row r="45" spans="3:5" x14ac:dyDescent="0.2">
      <c r="C45" s="363" t="s">
        <v>260</v>
      </c>
      <c r="D45" s="363"/>
      <c r="E45" s="98">
        <v>3</v>
      </c>
    </row>
    <row r="46" spans="3:5" x14ac:dyDescent="0.2">
      <c r="C46" s="363" t="s">
        <v>261</v>
      </c>
      <c r="D46" s="363"/>
      <c r="E46" s="98">
        <v>4</v>
      </c>
    </row>
    <row r="47" spans="3:5" x14ac:dyDescent="0.2">
      <c r="C47" s="363" t="s">
        <v>262</v>
      </c>
      <c r="D47" s="366"/>
      <c r="E47" s="98">
        <v>4</v>
      </c>
    </row>
    <row r="48" spans="3:5" x14ac:dyDescent="0.2">
      <c r="C48" s="363" t="s">
        <v>263</v>
      </c>
      <c r="D48" s="366"/>
      <c r="E48" s="98">
        <v>0</v>
      </c>
    </row>
    <row r="49" spans="3:5" ht="12.75" customHeight="1" x14ac:dyDescent="0.2">
      <c r="C49" s="362" t="s">
        <v>264</v>
      </c>
      <c r="D49" s="362"/>
      <c r="E49" s="98">
        <v>3</v>
      </c>
    </row>
    <row r="50" spans="3:5" x14ac:dyDescent="0.2">
      <c r="C50" s="363" t="s">
        <v>265</v>
      </c>
      <c r="D50" s="363"/>
      <c r="E50" s="98">
        <v>7</v>
      </c>
    </row>
    <row r="51" spans="3:5" x14ac:dyDescent="0.2">
      <c r="C51" s="365" t="s">
        <v>318</v>
      </c>
      <c r="D51" s="365"/>
      <c r="E51" s="98">
        <v>0</v>
      </c>
    </row>
    <row r="52" spans="3:5" x14ac:dyDescent="0.2">
      <c r="C52" s="363" t="s">
        <v>267</v>
      </c>
      <c r="D52" s="363"/>
      <c r="E52" s="98">
        <v>1</v>
      </c>
    </row>
    <row r="53" spans="3:5" ht="12.75" customHeight="1" x14ac:dyDescent="0.2">
      <c r="C53" s="362" t="s">
        <v>268</v>
      </c>
      <c r="D53" s="362"/>
      <c r="E53" s="98">
        <v>5</v>
      </c>
    </row>
    <row r="54" spans="3:5" x14ac:dyDescent="0.2">
      <c r="C54" s="363" t="s">
        <v>269</v>
      </c>
      <c r="D54" s="363"/>
      <c r="E54" s="98">
        <v>3</v>
      </c>
    </row>
    <row r="55" spans="3:5" ht="12.75" customHeight="1" x14ac:dyDescent="0.2">
      <c r="C55" s="364" t="s">
        <v>319</v>
      </c>
      <c r="D55" s="364"/>
      <c r="E55" s="98">
        <v>0</v>
      </c>
    </row>
    <row r="56" spans="3:5" x14ac:dyDescent="0.2">
      <c r="C56" s="363" t="s">
        <v>271</v>
      </c>
      <c r="D56" s="363"/>
      <c r="E56" s="98">
        <v>4</v>
      </c>
    </row>
    <row r="57" spans="3:5" x14ac:dyDescent="0.2">
      <c r="C57" s="363" t="s">
        <v>272</v>
      </c>
      <c r="D57" s="363"/>
      <c r="E57" s="98">
        <v>0</v>
      </c>
    </row>
    <row r="58" spans="3:5" x14ac:dyDescent="0.2">
      <c r="C58" s="363" t="s">
        <v>273</v>
      </c>
      <c r="D58" s="363"/>
      <c r="E58" s="98">
        <v>0</v>
      </c>
    </row>
    <row r="59" spans="3:5" ht="12.75" customHeight="1" x14ac:dyDescent="0.2">
      <c r="C59" s="364" t="s">
        <v>320</v>
      </c>
      <c r="D59" s="364"/>
      <c r="E59" s="98">
        <v>1</v>
      </c>
    </row>
    <row r="60" spans="3:5" x14ac:dyDescent="0.2">
      <c r="C60" s="363" t="s">
        <v>275</v>
      </c>
      <c r="D60" s="363"/>
      <c r="E60" s="98">
        <v>1</v>
      </c>
    </row>
    <row r="61" spans="3:5" x14ac:dyDescent="0.2">
      <c r="C61" s="362" t="s">
        <v>278</v>
      </c>
      <c r="D61" s="362"/>
      <c r="E61" s="98">
        <v>6</v>
      </c>
    </row>
    <row r="62" spans="3:5" ht="12.75" customHeight="1" x14ac:dyDescent="0.2">
      <c r="C62" s="362" t="s">
        <v>276</v>
      </c>
      <c r="D62" s="362"/>
      <c r="E62" s="98">
        <v>8</v>
      </c>
    </row>
    <row r="63" spans="3:5" ht="12.75" customHeight="1" x14ac:dyDescent="0.2">
      <c r="C63" s="362" t="s">
        <v>277</v>
      </c>
      <c r="D63" s="362"/>
      <c r="E63" s="98">
        <v>4</v>
      </c>
    </row>
    <row r="64" spans="3:5" ht="12.75" customHeight="1" x14ac:dyDescent="0.2">
      <c r="C64" s="364" t="s">
        <v>321</v>
      </c>
      <c r="D64" s="364"/>
      <c r="E64" s="98">
        <v>0</v>
      </c>
    </row>
    <row r="65" spans="3:5" ht="12.75" customHeight="1" x14ac:dyDescent="0.2">
      <c r="C65" s="362" t="s">
        <v>280</v>
      </c>
      <c r="D65" s="362"/>
      <c r="E65" s="98">
        <v>3</v>
      </c>
    </row>
    <row r="66" spans="3:5" x14ac:dyDescent="0.2">
      <c r="C66" s="363" t="s">
        <v>281</v>
      </c>
      <c r="D66" s="363"/>
      <c r="E66" s="98">
        <v>1</v>
      </c>
    </row>
    <row r="67" spans="3:5" ht="12.75" customHeight="1" x14ac:dyDescent="0.2">
      <c r="C67" s="364" t="s">
        <v>322</v>
      </c>
      <c r="D67" s="364"/>
      <c r="E67" s="98">
        <v>0</v>
      </c>
    </row>
    <row r="68" spans="3:5" x14ac:dyDescent="0.2">
      <c r="C68" s="363" t="s">
        <v>284</v>
      </c>
      <c r="D68" s="363"/>
      <c r="E68" s="98">
        <v>7</v>
      </c>
    </row>
    <row r="69" spans="3:5" x14ac:dyDescent="0.2">
      <c r="C69" s="363" t="s">
        <v>283</v>
      </c>
      <c r="D69" s="363"/>
      <c r="E69" s="98">
        <v>17</v>
      </c>
    </row>
    <row r="70" spans="3:5" x14ac:dyDescent="0.2">
      <c r="C70" s="363" t="s">
        <v>285</v>
      </c>
      <c r="D70" s="363"/>
      <c r="E70" s="98">
        <v>3</v>
      </c>
    </row>
    <row r="71" spans="3:5" ht="12.75" customHeight="1" x14ac:dyDescent="0.2">
      <c r="C71" s="364" t="s">
        <v>323</v>
      </c>
      <c r="D71" s="364"/>
      <c r="E71" s="98">
        <v>0</v>
      </c>
    </row>
    <row r="72" spans="3:5" x14ac:dyDescent="0.2">
      <c r="C72" s="363" t="s">
        <v>287</v>
      </c>
      <c r="D72" s="363"/>
      <c r="E72" s="98">
        <v>1</v>
      </c>
    </row>
    <row r="73" spans="3:5" x14ac:dyDescent="0.2">
      <c r="C73" s="363" t="s">
        <v>288</v>
      </c>
      <c r="D73" s="363"/>
      <c r="E73" s="98">
        <v>4</v>
      </c>
    </row>
    <row r="74" spans="3:5" x14ac:dyDescent="0.2">
      <c r="C74" s="363" t="s">
        <v>289</v>
      </c>
      <c r="D74" s="363"/>
      <c r="E74" s="98">
        <v>10</v>
      </c>
    </row>
    <row r="75" spans="3:5" x14ac:dyDescent="0.2">
      <c r="C75" s="363" t="s">
        <v>290</v>
      </c>
      <c r="D75" s="363"/>
      <c r="E75" s="98">
        <v>29</v>
      </c>
    </row>
    <row r="76" spans="3:5" x14ac:dyDescent="0.2">
      <c r="C76" s="364" t="s">
        <v>324</v>
      </c>
      <c r="D76" s="364"/>
      <c r="E76" s="98">
        <v>0</v>
      </c>
    </row>
    <row r="77" spans="3:5" x14ac:dyDescent="0.2">
      <c r="C77" s="362" t="s">
        <v>292</v>
      </c>
      <c r="D77" s="362"/>
      <c r="E77" s="98">
        <v>53</v>
      </c>
    </row>
    <row r="78" spans="3:5" ht="12.75" customHeight="1" x14ac:dyDescent="0.2">
      <c r="C78" s="362" t="s">
        <v>293</v>
      </c>
      <c r="D78" s="362"/>
      <c r="E78" s="98">
        <v>15</v>
      </c>
    </row>
    <row r="79" spans="3:5" ht="12.75" customHeight="1" x14ac:dyDescent="0.2">
      <c r="C79" s="362" t="s">
        <v>294</v>
      </c>
      <c r="D79" s="362"/>
      <c r="E79" s="98">
        <v>17</v>
      </c>
    </row>
    <row r="80" spans="3:5" ht="12.75" customHeight="1" x14ac:dyDescent="0.2">
      <c r="C80" s="362" t="s">
        <v>295</v>
      </c>
      <c r="D80" s="362"/>
      <c r="E80" s="98">
        <v>22</v>
      </c>
    </row>
    <row r="81" spans="3:8" ht="12.75" customHeight="1" x14ac:dyDescent="0.2">
      <c r="C81" s="362" t="s">
        <v>296</v>
      </c>
      <c r="D81" s="362"/>
      <c r="E81" s="98">
        <v>54</v>
      </c>
    </row>
    <row r="82" spans="3:8" x14ac:dyDescent="0.2">
      <c r="C82" s="4"/>
      <c r="D82" s="50" t="s">
        <v>211</v>
      </c>
      <c r="E82" s="109">
        <f>SUM(E17:E81)</f>
        <v>433</v>
      </c>
    </row>
    <row r="83" spans="3:8" x14ac:dyDescent="0.2">
      <c r="C83" s="3"/>
      <c r="D83" s="3"/>
    </row>
    <row r="84" spans="3:8" x14ac:dyDescent="0.2">
      <c r="C84" s="3"/>
      <c r="D84" s="3"/>
      <c r="E84" s="3"/>
    </row>
    <row r="85" spans="3:8" x14ac:dyDescent="0.2">
      <c r="C85" s="44"/>
      <c r="D85" s="44"/>
      <c r="E85" s="44"/>
    </row>
    <row r="86" spans="3:8" x14ac:dyDescent="0.2">
      <c r="C86" s="44"/>
      <c r="D86" s="44"/>
      <c r="E86" s="44"/>
    </row>
    <row r="87" spans="3:8" x14ac:dyDescent="0.2">
      <c r="C87" s="44"/>
      <c r="D87" s="44"/>
      <c r="E87" s="44"/>
    </row>
    <row r="88" spans="3:8" x14ac:dyDescent="0.2">
      <c r="C88" s="44"/>
      <c r="D88" s="45"/>
      <c r="E88" s="45"/>
      <c r="F88" s="28"/>
      <c r="G88" s="28"/>
      <c r="H88" s="28"/>
    </row>
    <row r="89" spans="3:8" x14ac:dyDescent="0.2">
      <c r="C89" s="44"/>
      <c r="D89" s="45"/>
      <c r="E89" s="45"/>
      <c r="F89" s="28"/>
      <c r="G89" s="28"/>
      <c r="H89" s="28"/>
    </row>
    <row r="90" spans="3:8" x14ac:dyDescent="0.2">
      <c r="C90" s="44"/>
      <c r="D90" s="45"/>
      <c r="E90" s="45"/>
      <c r="F90" s="28"/>
      <c r="G90" s="28"/>
      <c r="H90" s="28"/>
    </row>
    <row r="91" spans="3:8" x14ac:dyDescent="0.2">
      <c r="C91" s="44"/>
      <c r="D91" s="45"/>
      <c r="E91" s="45"/>
      <c r="F91" s="28"/>
      <c r="G91" s="28"/>
      <c r="H91" s="28"/>
    </row>
    <row r="92" spans="3:8" x14ac:dyDescent="0.2">
      <c r="C92" s="44"/>
      <c r="D92" s="45"/>
      <c r="E92" s="45"/>
      <c r="F92" s="28"/>
      <c r="G92" s="28"/>
      <c r="H92" s="28"/>
    </row>
    <row r="93" spans="3:8" x14ac:dyDescent="0.2">
      <c r="C93" s="44"/>
      <c r="D93" s="45"/>
      <c r="E93" s="45"/>
      <c r="F93" s="28"/>
      <c r="G93" s="28"/>
      <c r="H93" s="28"/>
    </row>
    <row r="94" spans="3:8" x14ac:dyDescent="0.2">
      <c r="C94" s="44"/>
      <c r="D94" s="44"/>
      <c r="E94" s="44"/>
    </row>
    <row r="95" spans="3:8" x14ac:dyDescent="0.2">
      <c r="C95" s="44"/>
      <c r="D95" s="44"/>
      <c r="E95" s="44"/>
    </row>
    <row r="96" spans="3:8" x14ac:dyDescent="0.2">
      <c r="C96" s="44"/>
      <c r="D96" s="44"/>
      <c r="E96" s="44"/>
    </row>
    <row r="97" spans="3:5" x14ac:dyDescent="0.2">
      <c r="C97" s="44"/>
      <c r="D97" s="44"/>
      <c r="E97" s="44"/>
    </row>
    <row r="98" spans="3:5" x14ac:dyDescent="0.2">
      <c r="C98" s="44"/>
      <c r="D98" s="44"/>
      <c r="E98" s="44"/>
    </row>
    <row r="99" spans="3:5" x14ac:dyDescent="0.2">
      <c r="C99" s="44"/>
      <c r="D99" s="44"/>
      <c r="E99" s="44"/>
    </row>
    <row r="100" spans="3:5" x14ac:dyDescent="0.2">
      <c r="C100" s="44"/>
      <c r="D100" s="44"/>
      <c r="E100" s="44"/>
    </row>
    <row r="101" spans="3:5" x14ac:dyDescent="0.2">
      <c r="C101" s="44"/>
      <c r="D101" s="44"/>
      <c r="E101" s="44"/>
    </row>
    <row r="102" spans="3:5" x14ac:dyDescent="0.2">
      <c r="C102" s="44"/>
      <c r="D102" s="44"/>
      <c r="E102" s="44"/>
    </row>
    <row r="103" spans="3:5" x14ac:dyDescent="0.2">
      <c r="C103" s="44"/>
      <c r="D103" s="44"/>
      <c r="E103" s="44"/>
    </row>
    <row r="104" spans="3:5" x14ac:dyDescent="0.2">
      <c r="C104" s="44"/>
      <c r="D104" s="44"/>
      <c r="E104" s="44"/>
    </row>
    <row r="105" spans="3:5" x14ac:dyDescent="0.2">
      <c r="C105" s="44"/>
      <c r="D105" s="44"/>
      <c r="E105" s="44"/>
    </row>
    <row r="106" spans="3:5" x14ac:dyDescent="0.2">
      <c r="C106" s="44"/>
      <c r="D106" s="44"/>
      <c r="E106" s="44"/>
    </row>
    <row r="107" spans="3:5" x14ac:dyDescent="0.2">
      <c r="C107" s="44"/>
      <c r="D107" s="44"/>
      <c r="E107" s="44"/>
    </row>
    <row r="108" spans="3:5" x14ac:dyDescent="0.2">
      <c r="C108" s="44"/>
      <c r="D108" s="44"/>
      <c r="E108" s="44"/>
    </row>
    <row r="109" spans="3:5" x14ac:dyDescent="0.2">
      <c r="C109" s="44"/>
      <c r="D109" s="44"/>
      <c r="E109" s="44"/>
    </row>
    <row r="110" spans="3:5" x14ac:dyDescent="0.2">
      <c r="C110" s="44"/>
      <c r="D110" s="44"/>
      <c r="E110" s="44"/>
    </row>
    <row r="111" spans="3:5" x14ac:dyDescent="0.2">
      <c r="C111" s="44"/>
      <c r="D111" s="44"/>
      <c r="E111" s="44"/>
    </row>
    <row r="112" spans="3:5" x14ac:dyDescent="0.2">
      <c r="C112" s="44"/>
      <c r="D112" s="44"/>
      <c r="E112" s="44"/>
    </row>
    <row r="113" spans="3:5" x14ac:dyDescent="0.2">
      <c r="C113" s="44"/>
      <c r="D113" s="44"/>
      <c r="E113" s="44"/>
    </row>
    <row r="114" spans="3:5" x14ac:dyDescent="0.2">
      <c r="C114" s="44"/>
      <c r="D114" s="44"/>
      <c r="E114" s="44"/>
    </row>
    <row r="115" spans="3:5" x14ac:dyDescent="0.2">
      <c r="C115" s="44"/>
      <c r="D115" s="44"/>
      <c r="E115" s="44"/>
    </row>
    <row r="116" spans="3:5" x14ac:dyDescent="0.2">
      <c r="C116" s="44"/>
      <c r="D116" s="44"/>
      <c r="E116" s="44"/>
    </row>
    <row r="117" spans="3:5" x14ac:dyDescent="0.2">
      <c r="C117" s="44"/>
      <c r="D117" s="44"/>
      <c r="E117" s="44"/>
    </row>
    <row r="118" spans="3:5" x14ac:dyDescent="0.2">
      <c r="C118" s="44"/>
      <c r="D118" s="44"/>
      <c r="E118" s="44"/>
    </row>
    <row r="119" spans="3:5" x14ac:dyDescent="0.2">
      <c r="C119" s="44"/>
      <c r="D119" s="44"/>
      <c r="E119" s="44"/>
    </row>
    <row r="120" spans="3:5" x14ac:dyDescent="0.2">
      <c r="C120" s="44"/>
      <c r="D120" s="44"/>
      <c r="E120" s="44"/>
    </row>
    <row r="121" spans="3:5" x14ac:dyDescent="0.2">
      <c r="C121" s="44"/>
      <c r="D121" s="44"/>
      <c r="E121" s="44"/>
    </row>
    <row r="122" spans="3:5" x14ac:dyDescent="0.2">
      <c r="C122" s="44"/>
      <c r="D122" s="44"/>
      <c r="E122" s="44"/>
    </row>
    <row r="123" spans="3:5" x14ac:dyDescent="0.2">
      <c r="C123" s="44"/>
      <c r="D123" s="44"/>
      <c r="E123" s="44"/>
    </row>
    <row r="124" spans="3:5" x14ac:dyDescent="0.2">
      <c r="C124" s="44"/>
      <c r="D124" s="44"/>
      <c r="E124" s="44"/>
    </row>
    <row r="125" spans="3:5" x14ac:dyDescent="0.2">
      <c r="C125" s="44"/>
      <c r="D125" s="44"/>
      <c r="E125" s="44"/>
    </row>
    <row r="126" spans="3:5" x14ac:dyDescent="0.2">
      <c r="C126" s="44"/>
      <c r="D126" s="44"/>
      <c r="E126" s="44"/>
    </row>
    <row r="127" spans="3:5" x14ac:dyDescent="0.2">
      <c r="C127" s="44"/>
      <c r="D127" s="44"/>
      <c r="E127" s="44"/>
    </row>
    <row r="128" spans="3:5" x14ac:dyDescent="0.2">
      <c r="C128" s="44"/>
      <c r="D128" s="44"/>
      <c r="E128" s="44"/>
    </row>
    <row r="129" spans="3:5" x14ac:dyDescent="0.2">
      <c r="C129" s="44"/>
      <c r="D129" s="44"/>
      <c r="E129" s="44"/>
    </row>
    <row r="130" spans="3:5" x14ac:dyDescent="0.2">
      <c r="C130" s="44"/>
      <c r="D130" s="44"/>
      <c r="E130" s="44"/>
    </row>
    <row r="131" spans="3:5" x14ac:dyDescent="0.2">
      <c r="C131" s="44"/>
      <c r="D131" s="44"/>
      <c r="E131" s="44"/>
    </row>
    <row r="132" spans="3:5" x14ac:dyDescent="0.2">
      <c r="C132" s="44"/>
      <c r="D132" s="44"/>
      <c r="E132" s="44"/>
    </row>
    <row r="133" spans="3:5" x14ac:dyDescent="0.2">
      <c r="C133" s="44"/>
      <c r="D133" s="44"/>
      <c r="E133" s="44"/>
    </row>
    <row r="134" spans="3:5" x14ac:dyDescent="0.2">
      <c r="C134" s="44"/>
      <c r="D134" s="44"/>
      <c r="E134" s="44"/>
    </row>
    <row r="135" spans="3:5" x14ac:dyDescent="0.2">
      <c r="C135" s="44"/>
      <c r="D135" s="44"/>
      <c r="E135" s="44"/>
    </row>
    <row r="136" spans="3:5" x14ac:dyDescent="0.2">
      <c r="C136" s="44"/>
      <c r="D136" s="44"/>
      <c r="E136" s="44"/>
    </row>
    <row r="137" spans="3:5" x14ac:dyDescent="0.2">
      <c r="C137" s="44"/>
      <c r="D137" s="44"/>
      <c r="E137" s="44"/>
    </row>
    <row r="138" spans="3:5" x14ac:dyDescent="0.2">
      <c r="C138" s="44"/>
      <c r="D138" s="44"/>
      <c r="E138" s="44"/>
    </row>
    <row r="139" spans="3:5" x14ac:dyDescent="0.2">
      <c r="C139" s="44"/>
      <c r="D139" s="44"/>
      <c r="E139" s="44"/>
    </row>
    <row r="140" spans="3:5" x14ac:dyDescent="0.2">
      <c r="C140" s="44"/>
      <c r="D140" s="44"/>
      <c r="E140" s="44"/>
    </row>
    <row r="141" spans="3:5" x14ac:dyDescent="0.2">
      <c r="C141" s="44"/>
      <c r="D141" s="44"/>
      <c r="E141" s="44"/>
    </row>
    <row r="142" spans="3:5" x14ac:dyDescent="0.2">
      <c r="C142" s="44"/>
      <c r="D142" s="44"/>
      <c r="E142" s="44"/>
    </row>
    <row r="143" spans="3:5" x14ac:dyDescent="0.2">
      <c r="C143" s="44"/>
      <c r="D143" s="44"/>
      <c r="E143" s="44"/>
    </row>
    <row r="144" spans="3:5" x14ac:dyDescent="0.2">
      <c r="C144" s="44"/>
      <c r="D144" s="44"/>
      <c r="E144" s="44"/>
    </row>
    <row r="145" spans="3:5" x14ac:dyDescent="0.2">
      <c r="C145" s="44"/>
      <c r="D145" s="44"/>
      <c r="E145" s="44"/>
    </row>
    <row r="146" spans="3:5" x14ac:dyDescent="0.2">
      <c r="C146" s="44"/>
      <c r="D146" s="44"/>
      <c r="E146" s="44"/>
    </row>
    <row r="147" spans="3:5" x14ac:dyDescent="0.2">
      <c r="C147" s="44"/>
      <c r="D147" s="44"/>
      <c r="E147" s="44"/>
    </row>
    <row r="148" spans="3:5" x14ac:dyDescent="0.2">
      <c r="C148" s="44"/>
      <c r="D148" s="44"/>
      <c r="E148" s="44"/>
    </row>
    <row r="149" spans="3:5" x14ac:dyDescent="0.2">
      <c r="C149" s="44"/>
      <c r="D149" s="44"/>
      <c r="E149" s="44"/>
    </row>
    <row r="150" spans="3:5" x14ac:dyDescent="0.2">
      <c r="C150" s="44"/>
      <c r="D150" s="44"/>
      <c r="E150" s="44"/>
    </row>
    <row r="151" spans="3:5" x14ac:dyDescent="0.2">
      <c r="C151" s="44"/>
      <c r="D151" s="44"/>
      <c r="E151" s="44"/>
    </row>
    <row r="152" spans="3:5" x14ac:dyDescent="0.2">
      <c r="C152" s="44"/>
      <c r="D152" s="44"/>
      <c r="E152" s="44"/>
    </row>
    <row r="153" spans="3:5" x14ac:dyDescent="0.2">
      <c r="C153" s="44"/>
      <c r="D153" s="44"/>
      <c r="E153" s="44"/>
    </row>
    <row r="154" spans="3:5" x14ac:dyDescent="0.2">
      <c r="C154" s="44"/>
      <c r="D154" s="44"/>
      <c r="E154" s="44"/>
    </row>
    <row r="155" spans="3:5" x14ac:dyDescent="0.2">
      <c r="C155" s="44"/>
      <c r="D155" s="44"/>
      <c r="E155" s="44"/>
    </row>
    <row r="156" spans="3:5" x14ac:dyDescent="0.2">
      <c r="C156" s="44"/>
      <c r="D156" s="44"/>
      <c r="E156" s="44"/>
    </row>
    <row r="157" spans="3:5" x14ac:dyDescent="0.2">
      <c r="C157" s="44"/>
      <c r="D157" s="44"/>
      <c r="E157" s="44"/>
    </row>
    <row r="158" spans="3:5" x14ac:dyDescent="0.2">
      <c r="C158" s="44"/>
      <c r="D158" s="44"/>
      <c r="E158" s="44"/>
    </row>
    <row r="159" spans="3:5" x14ac:dyDescent="0.2">
      <c r="C159" s="44"/>
      <c r="D159" s="44"/>
      <c r="E159" s="44"/>
    </row>
    <row r="160" spans="3:5" x14ac:dyDescent="0.2">
      <c r="C160" s="44"/>
      <c r="D160" s="44"/>
      <c r="E160" s="44"/>
    </row>
    <row r="161" spans="3:5" x14ac:dyDescent="0.2">
      <c r="C161" s="44"/>
      <c r="D161" s="44"/>
      <c r="E161" s="44"/>
    </row>
    <row r="162" spans="3:5" x14ac:dyDescent="0.2">
      <c r="C162" s="44"/>
      <c r="D162" s="44"/>
      <c r="E162" s="44"/>
    </row>
    <row r="163" spans="3:5" x14ac:dyDescent="0.2">
      <c r="C163" s="44"/>
      <c r="D163" s="44"/>
      <c r="E163" s="44"/>
    </row>
    <row r="164" spans="3:5" x14ac:dyDescent="0.2">
      <c r="C164" s="44"/>
      <c r="D164" s="44"/>
      <c r="E164" s="44"/>
    </row>
    <row r="165" spans="3:5" x14ac:dyDescent="0.2">
      <c r="C165" s="44"/>
      <c r="D165" s="44"/>
      <c r="E165" s="44"/>
    </row>
    <row r="166" spans="3:5" x14ac:dyDescent="0.2">
      <c r="C166" s="44"/>
      <c r="D166" s="44"/>
      <c r="E166" s="44"/>
    </row>
    <row r="167" spans="3:5" x14ac:dyDescent="0.2">
      <c r="C167" s="44"/>
      <c r="D167" s="44"/>
      <c r="E167" s="44"/>
    </row>
    <row r="168" spans="3:5" x14ac:dyDescent="0.2">
      <c r="C168" s="44"/>
      <c r="D168" s="44"/>
      <c r="E168" s="44"/>
    </row>
    <row r="169" spans="3:5" x14ac:dyDescent="0.2">
      <c r="C169" s="44"/>
      <c r="D169" s="44"/>
      <c r="E169" s="44"/>
    </row>
    <row r="170" spans="3:5" x14ac:dyDescent="0.2">
      <c r="C170" s="44"/>
      <c r="D170" s="44"/>
      <c r="E170" s="44"/>
    </row>
    <row r="171" spans="3:5" x14ac:dyDescent="0.2">
      <c r="C171" s="44"/>
      <c r="D171" s="44"/>
      <c r="E171" s="44"/>
    </row>
    <row r="172" spans="3:5" x14ac:dyDescent="0.2">
      <c r="C172" s="44"/>
      <c r="D172" s="44"/>
      <c r="E172" s="44"/>
    </row>
    <row r="173" spans="3:5" x14ac:dyDescent="0.2">
      <c r="C173" s="44"/>
      <c r="D173" s="44"/>
      <c r="E173" s="44"/>
    </row>
    <row r="174" spans="3:5" x14ac:dyDescent="0.2">
      <c r="C174" s="44"/>
      <c r="D174" s="44"/>
      <c r="E174" s="44"/>
    </row>
    <row r="175" spans="3:5" x14ac:dyDescent="0.2">
      <c r="C175" s="44"/>
      <c r="D175" s="44"/>
      <c r="E175" s="44"/>
    </row>
    <row r="176" spans="3:5" x14ac:dyDescent="0.2">
      <c r="C176" s="44"/>
      <c r="D176" s="44"/>
      <c r="E176" s="44"/>
    </row>
    <row r="177" spans="3:5" x14ac:dyDescent="0.2">
      <c r="C177" s="44"/>
      <c r="D177" s="44"/>
      <c r="E177" s="44"/>
    </row>
    <row r="178" spans="3:5" x14ac:dyDescent="0.2">
      <c r="C178" s="44"/>
      <c r="D178" s="44"/>
      <c r="E178" s="44"/>
    </row>
    <row r="179" spans="3:5" x14ac:dyDescent="0.2">
      <c r="C179" s="44"/>
      <c r="D179" s="44"/>
      <c r="E179" s="44"/>
    </row>
    <row r="180" spans="3:5" x14ac:dyDescent="0.2">
      <c r="C180" s="44"/>
      <c r="D180" s="44"/>
      <c r="E180" s="44"/>
    </row>
    <row r="181" spans="3:5" x14ac:dyDescent="0.2">
      <c r="C181" s="44"/>
      <c r="D181" s="44"/>
      <c r="E181" s="44"/>
    </row>
    <row r="182" spans="3:5" x14ac:dyDescent="0.2">
      <c r="C182" s="44"/>
      <c r="D182" s="44"/>
      <c r="E182" s="44"/>
    </row>
    <row r="183" spans="3:5" x14ac:dyDescent="0.2">
      <c r="C183" s="44"/>
      <c r="D183" s="44"/>
      <c r="E183" s="44"/>
    </row>
    <row r="184" spans="3:5" x14ac:dyDescent="0.2">
      <c r="C184" s="44"/>
      <c r="D184" s="44"/>
      <c r="E184" s="44"/>
    </row>
    <row r="185" spans="3:5" x14ac:dyDescent="0.2">
      <c r="C185" s="44"/>
      <c r="D185" s="44"/>
      <c r="E185" s="44"/>
    </row>
    <row r="186" spans="3:5" x14ac:dyDescent="0.2">
      <c r="C186" s="44"/>
      <c r="D186" s="44"/>
      <c r="E186" s="44"/>
    </row>
    <row r="187" spans="3:5" x14ac:dyDescent="0.2">
      <c r="C187" s="44"/>
      <c r="D187" s="44"/>
      <c r="E187" s="44"/>
    </row>
    <row r="188" spans="3:5" x14ac:dyDescent="0.2">
      <c r="C188" s="44"/>
      <c r="D188" s="44"/>
      <c r="E188" s="44"/>
    </row>
    <row r="189" spans="3:5" x14ac:dyDescent="0.2">
      <c r="C189" s="44"/>
      <c r="D189" s="44"/>
      <c r="E189" s="44"/>
    </row>
    <row r="190" spans="3:5" x14ac:dyDescent="0.2">
      <c r="C190" s="44"/>
      <c r="D190" s="44"/>
      <c r="E190" s="44"/>
    </row>
    <row r="191" spans="3:5" x14ac:dyDescent="0.2">
      <c r="C191" s="44"/>
      <c r="D191" s="44"/>
      <c r="E191" s="44"/>
    </row>
    <row r="192" spans="3:5" x14ac:dyDescent="0.2">
      <c r="C192" s="44"/>
      <c r="D192" s="44"/>
      <c r="E192" s="44"/>
    </row>
    <row r="193" spans="3:5" x14ac:dyDescent="0.2">
      <c r="C193" s="44"/>
      <c r="D193" s="44"/>
      <c r="E193" s="44"/>
    </row>
    <row r="194" spans="3:5" x14ac:dyDescent="0.2">
      <c r="C194" s="44"/>
      <c r="D194" s="44"/>
      <c r="E194" s="44"/>
    </row>
    <row r="195" spans="3:5" x14ac:dyDescent="0.2">
      <c r="C195" s="44"/>
      <c r="D195" s="44"/>
      <c r="E195" s="44"/>
    </row>
    <row r="196" spans="3:5" x14ac:dyDescent="0.2">
      <c r="C196" s="44"/>
      <c r="D196" s="44"/>
      <c r="E196" s="44"/>
    </row>
    <row r="197" spans="3:5" x14ac:dyDescent="0.2">
      <c r="C197" s="44"/>
      <c r="D197" s="44"/>
      <c r="E197" s="44"/>
    </row>
    <row r="198" spans="3:5" x14ac:dyDescent="0.2">
      <c r="C198" s="44"/>
      <c r="D198" s="44"/>
      <c r="E198" s="44"/>
    </row>
    <row r="199" spans="3:5" x14ac:dyDescent="0.2">
      <c r="C199" s="44"/>
      <c r="D199" s="44"/>
      <c r="E199" s="44"/>
    </row>
    <row r="200" spans="3:5" x14ac:dyDescent="0.2">
      <c r="C200" s="44"/>
      <c r="D200" s="44"/>
      <c r="E200" s="44"/>
    </row>
    <row r="201" spans="3:5" x14ac:dyDescent="0.2">
      <c r="C201" s="44"/>
      <c r="D201" s="44"/>
      <c r="E201" s="44"/>
    </row>
    <row r="202" spans="3:5" x14ac:dyDescent="0.2">
      <c r="C202" s="44"/>
      <c r="D202" s="44"/>
      <c r="E202" s="44"/>
    </row>
    <row r="203" spans="3:5" x14ac:dyDescent="0.2">
      <c r="C203" s="44"/>
      <c r="D203" s="44"/>
      <c r="E203" s="44"/>
    </row>
    <row r="204" spans="3:5" x14ac:dyDescent="0.2">
      <c r="C204" s="44"/>
      <c r="D204" s="44"/>
      <c r="E204" s="44"/>
    </row>
    <row r="205" spans="3:5" x14ac:dyDescent="0.2">
      <c r="C205" s="44"/>
      <c r="D205" s="44"/>
      <c r="E205" s="44"/>
    </row>
    <row r="206" spans="3:5" x14ac:dyDescent="0.2">
      <c r="C206" s="44"/>
      <c r="D206" s="44"/>
      <c r="E206" s="44"/>
    </row>
    <row r="207" spans="3:5" x14ac:dyDescent="0.2">
      <c r="C207" s="44"/>
      <c r="D207" s="44"/>
      <c r="E207" s="44"/>
    </row>
    <row r="208" spans="3:5" x14ac:dyDescent="0.2">
      <c r="C208" s="44"/>
      <c r="D208" s="44"/>
      <c r="E208" s="44"/>
    </row>
    <row r="209" spans="3:5" x14ac:dyDescent="0.2">
      <c r="C209" s="44"/>
      <c r="D209" s="44"/>
      <c r="E209" s="44"/>
    </row>
    <row r="210" spans="3:5" x14ac:dyDescent="0.2">
      <c r="C210" s="44"/>
      <c r="D210" s="44"/>
      <c r="E210" s="44"/>
    </row>
    <row r="211" spans="3:5" x14ac:dyDescent="0.2">
      <c r="C211" s="44"/>
      <c r="D211" s="44"/>
      <c r="E211" s="44"/>
    </row>
    <row r="212" spans="3:5" x14ac:dyDescent="0.2">
      <c r="C212" s="44"/>
      <c r="D212" s="44"/>
      <c r="E212" s="44"/>
    </row>
    <row r="213" spans="3:5" x14ac:dyDescent="0.2">
      <c r="C213" s="44"/>
      <c r="D213" s="44"/>
      <c r="E213" s="44"/>
    </row>
    <row r="214" spans="3:5" x14ac:dyDescent="0.2">
      <c r="C214" s="44"/>
      <c r="D214" s="44"/>
      <c r="E214" s="44"/>
    </row>
    <row r="215" spans="3:5" x14ac:dyDescent="0.2">
      <c r="C215" s="44"/>
      <c r="D215" s="44"/>
      <c r="E215" s="44"/>
    </row>
    <row r="216" spans="3:5" x14ac:dyDescent="0.2">
      <c r="C216" s="44"/>
      <c r="D216" s="44"/>
      <c r="E216" s="44"/>
    </row>
    <row r="217" spans="3:5" x14ac:dyDescent="0.2">
      <c r="C217" s="44"/>
      <c r="D217" s="44"/>
      <c r="E217" s="44"/>
    </row>
    <row r="218" spans="3:5" x14ac:dyDescent="0.2">
      <c r="C218" s="44"/>
      <c r="D218" s="44"/>
      <c r="E218" s="44"/>
    </row>
    <row r="219" spans="3:5" x14ac:dyDescent="0.2">
      <c r="C219" s="44"/>
      <c r="D219" s="44"/>
      <c r="E219" s="44"/>
    </row>
    <row r="220" spans="3:5" x14ac:dyDescent="0.2">
      <c r="C220" s="44"/>
      <c r="D220" s="44"/>
      <c r="E220" s="44"/>
    </row>
    <row r="221" spans="3:5" x14ac:dyDescent="0.2">
      <c r="C221" s="44"/>
      <c r="D221" s="44"/>
      <c r="E221" s="44"/>
    </row>
    <row r="222" spans="3:5" x14ac:dyDescent="0.2">
      <c r="C222" s="44"/>
      <c r="D222" s="44"/>
      <c r="E222" s="44"/>
    </row>
    <row r="223" spans="3:5" x14ac:dyDescent="0.2">
      <c r="C223" s="44"/>
      <c r="D223" s="44"/>
      <c r="E223" s="44"/>
    </row>
    <row r="224" spans="3:5" x14ac:dyDescent="0.2">
      <c r="C224" s="44"/>
      <c r="D224" s="44"/>
      <c r="E224" s="44"/>
    </row>
    <row r="225" spans="3:5" x14ac:dyDescent="0.2">
      <c r="C225" s="44"/>
      <c r="D225" s="44"/>
      <c r="E225" s="44"/>
    </row>
    <row r="226" spans="3:5" x14ac:dyDescent="0.2">
      <c r="C226" s="44"/>
      <c r="D226" s="44"/>
      <c r="E226" s="44"/>
    </row>
    <row r="227" spans="3:5" x14ac:dyDescent="0.2">
      <c r="C227" s="44"/>
      <c r="D227" s="44"/>
      <c r="E227" s="44"/>
    </row>
    <row r="228" spans="3:5" x14ac:dyDescent="0.2">
      <c r="C228" s="44"/>
      <c r="D228" s="44"/>
      <c r="E228" s="44"/>
    </row>
    <row r="229" spans="3:5" x14ac:dyDescent="0.2">
      <c r="C229" s="44"/>
      <c r="D229" s="44"/>
      <c r="E229" s="44"/>
    </row>
    <row r="230" spans="3:5" x14ac:dyDescent="0.2">
      <c r="C230" s="44"/>
      <c r="D230" s="44"/>
      <c r="E230" s="44"/>
    </row>
    <row r="231" spans="3:5" x14ac:dyDescent="0.2">
      <c r="C231" s="44"/>
      <c r="D231" s="44"/>
      <c r="E231" s="44"/>
    </row>
    <row r="232" spans="3:5" x14ac:dyDescent="0.2">
      <c r="C232" s="44"/>
      <c r="D232" s="44"/>
      <c r="E232" s="44"/>
    </row>
    <row r="233" spans="3:5" x14ac:dyDescent="0.2">
      <c r="C233" s="44"/>
      <c r="D233" s="44"/>
      <c r="E233" s="44"/>
    </row>
    <row r="234" spans="3:5" x14ac:dyDescent="0.2">
      <c r="C234" s="44"/>
      <c r="D234" s="44"/>
      <c r="E234" s="44"/>
    </row>
    <row r="235" spans="3:5" x14ac:dyDescent="0.2">
      <c r="C235" s="44"/>
      <c r="D235" s="44"/>
      <c r="E235" s="44"/>
    </row>
    <row r="236" spans="3:5" x14ac:dyDescent="0.2">
      <c r="C236" s="44"/>
      <c r="D236" s="44"/>
      <c r="E236" s="44"/>
    </row>
    <row r="237" spans="3:5" x14ac:dyDescent="0.2">
      <c r="C237" s="44"/>
      <c r="D237" s="44"/>
      <c r="E237" s="44"/>
    </row>
    <row r="238" spans="3:5" x14ac:dyDescent="0.2">
      <c r="C238" s="44"/>
      <c r="D238" s="44"/>
      <c r="E238" s="44"/>
    </row>
    <row r="239" spans="3:5" x14ac:dyDescent="0.2">
      <c r="C239" s="44"/>
      <c r="D239" s="44"/>
      <c r="E239" s="44"/>
    </row>
    <row r="240" spans="3:5" x14ac:dyDescent="0.2">
      <c r="C240" s="44"/>
      <c r="D240" s="44"/>
      <c r="E240" s="44"/>
    </row>
    <row r="241" spans="3:5" x14ac:dyDescent="0.2">
      <c r="C241" s="44"/>
      <c r="D241" s="44"/>
      <c r="E241" s="44"/>
    </row>
    <row r="242" spans="3:5" x14ac:dyDescent="0.2">
      <c r="C242" s="44"/>
      <c r="D242" s="44"/>
      <c r="E242" s="44"/>
    </row>
    <row r="243" spans="3:5" x14ac:dyDescent="0.2">
      <c r="C243" s="44"/>
      <c r="D243" s="44"/>
      <c r="E243" s="44"/>
    </row>
    <row r="244" spans="3:5" x14ac:dyDescent="0.2">
      <c r="C244" s="44"/>
      <c r="D244" s="44"/>
      <c r="E244" s="44"/>
    </row>
    <row r="245" spans="3:5" x14ac:dyDescent="0.2">
      <c r="C245" s="44"/>
      <c r="D245" s="44"/>
      <c r="E245" s="44"/>
    </row>
    <row r="246" spans="3:5" x14ac:dyDescent="0.2">
      <c r="C246" s="44"/>
      <c r="D246" s="44"/>
      <c r="E246" s="44"/>
    </row>
    <row r="247" spans="3:5" x14ac:dyDescent="0.2">
      <c r="C247" s="44"/>
      <c r="D247" s="44"/>
      <c r="E247" s="44"/>
    </row>
    <row r="248" spans="3:5" x14ac:dyDescent="0.2">
      <c r="C248" s="44"/>
      <c r="D248" s="44"/>
      <c r="E248" s="44"/>
    </row>
    <row r="249" spans="3:5" x14ac:dyDescent="0.2">
      <c r="C249" s="44"/>
      <c r="D249" s="44"/>
      <c r="E249" s="44"/>
    </row>
    <row r="250" spans="3:5" x14ac:dyDescent="0.2">
      <c r="C250" s="44"/>
      <c r="D250" s="44"/>
      <c r="E250" s="44"/>
    </row>
    <row r="251" spans="3:5" x14ac:dyDescent="0.2">
      <c r="C251" s="44"/>
      <c r="D251" s="44"/>
      <c r="E251" s="44"/>
    </row>
    <row r="252" spans="3:5" x14ac:dyDescent="0.2">
      <c r="C252" s="44"/>
      <c r="D252" s="44"/>
      <c r="E252" s="44"/>
    </row>
    <row r="253" spans="3:5" x14ac:dyDescent="0.2">
      <c r="C253" s="44"/>
      <c r="D253" s="44"/>
      <c r="E253" s="44"/>
    </row>
    <row r="254" spans="3:5" x14ac:dyDescent="0.2">
      <c r="C254" s="44"/>
      <c r="D254" s="44"/>
      <c r="E254" s="44"/>
    </row>
    <row r="255" spans="3:5" x14ac:dyDescent="0.2">
      <c r="C255" s="44"/>
      <c r="D255" s="44"/>
      <c r="E255" s="44"/>
    </row>
    <row r="256" spans="3:5" x14ac:dyDescent="0.2">
      <c r="C256" s="44"/>
      <c r="D256" s="44"/>
      <c r="E256" s="44"/>
    </row>
    <row r="257" spans="3:5" x14ac:dyDescent="0.2">
      <c r="C257" s="44"/>
      <c r="D257" s="44"/>
      <c r="E257" s="44"/>
    </row>
    <row r="258" spans="3:5" x14ac:dyDescent="0.2">
      <c r="C258" s="44"/>
      <c r="D258" s="44"/>
      <c r="E258" s="44"/>
    </row>
    <row r="259" spans="3:5" x14ac:dyDescent="0.2">
      <c r="C259" s="44"/>
      <c r="D259" s="44"/>
      <c r="E259" s="44"/>
    </row>
    <row r="260" spans="3:5" x14ac:dyDescent="0.2">
      <c r="C260" s="44"/>
      <c r="D260" s="44"/>
      <c r="E260" s="44"/>
    </row>
    <row r="261" spans="3:5" x14ac:dyDescent="0.2">
      <c r="C261" s="44"/>
      <c r="D261" s="44"/>
      <c r="E261" s="44"/>
    </row>
    <row r="262" spans="3:5" x14ac:dyDescent="0.2">
      <c r="C262" s="44"/>
      <c r="D262" s="44"/>
      <c r="E262" s="44"/>
    </row>
    <row r="263" spans="3:5" x14ac:dyDescent="0.2">
      <c r="C263" s="44"/>
      <c r="D263" s="44"/>
      <c r="E263" s="44"/>
    </row>
    <row r="264" spans="3:5" x14ac:dyDescent="0.2">
      <c r="C264" s="44"/>
      <c r="D264" s="44"/>
      <c r="E264" s="44"/>
    </row>
    <row r="265" spans="3:5" x14ac:dyDescent="0.2">
      <c r="C265" s="44"/>
      <c r="D265" s="44"/>
      <c r="E265" s="44"/>
    </row>
    <row r="266" spans="3:5" x14ac:dyDescent="0.2">
      <c r="C266" s="44"/>
      <c r="D266" s="44"/>
      <c r="E266" s="44"/>
    </row>
    <row r="267" spans="3:5" x14ac:dyDescent="0.2">
      <c r="C267" s="44"/>
      <c r="D267" s="44"/>
      <c r="E267" s="44"/>
    </row>
    <row r="268" spans="3:5" x14ac:dyDescent="0.2">
      <c r="C268" s="44"/>
      <c r="D268" s="44"/>
      <c r="E268" s="44"/>
    </row>
  </sheetData>
  <mergeCells count="61">
    <mergeCell ref="D12:E12"/>
    <mergeCell ref="C34:D34"/>
    <mergeCell ref="C22:D22"/>
    <mergeCell ref="C23:D23"/>
    <mergeCell ref="C8:E8"/>
    <mergeCell ref="D10:E10"/>
    <mergeCell ref="D13:E13"/>
    <mergeCell ref="C15:D15"/>
    <mergeCell ref="C16:E16"/>
    <mergeCell ref="C17:D17"/>
    <mergeCell ref="C19:D19"/>
    <mergeCell ref="C21:D21"/>
    <mergeCell ref="C24:D24"/>
    <mergeCell ref="C26:D26"/>
    <mergeCell ref="C27:D27"/>
    <mergeCell ref="C28:D28"/>
    <mergeCell ref="C29:D29"/>
    <mergeCell ref="C30:D30"/>
    <mergeCell ref="C48:D48"/>
    <mergeCell ref="C49:D49"/>
    <mergeCell ref="C52:D52"/>
    <mergeCell ref="C31:D31"/>
    <mergeCell ref="C32:D32"/>
    <mergeCell ref="C36:D36"/>
    <mergeCell ref="C37:D37"/>
    <mergeCell ref="C38:D38"/>
    <mergeCell ref="C45:D45"/>
    <mergeCell ref="C33:D33"/>
    <mergeCell ref="C53:D53"/>
    <mergeCell ref="C50:D50"/>
    <mergeCell ref="C51:D51"/>
    <mergeCell ref="C46:D46"/>
    <mergeCell ref="C47:D47"/>
    <mergeCell ref="C54:D54"/>
    <mergeCell ref="C55:D55"/>
    <mergeCell ref="C58:D58"/>
    <mergeCell ref="C59:D59"/>
    <mergeCell ref="C56:D56"/>
    <mergeCell ref="C57:D57"/>
    <mergeCell ref="C60:D60"/>
    <mergeCell ref="C61:D61"/>
    <mergeCell ref="C64:D64"/>
    <mergeCell ref="C65:D65"/>
    <mergeCell ref="C62:D62"/>
    <mergeCell ref="C63:D63"/>
    <mergeCell ref="C80:D80"/>
    <mergeCell ref="C81:D81"/>
    <mergeCell ref="C66:D66"/>
    <mergeCell ref="C67:D67"/>
    <mergeCell ref="C68:D68"/>
    <mergeCell ref="C69:D69"/>
    <mergeCell ref="C70:D70"/>
    <mergeCell ref="C71:D71"/>
    <mergeCell ref="C78:D78"/>
    <mergeCell ref="C79:D79"/>
    <mergeCell ref="C76:D76"/>
    <mergeCell ref="C77:D77"/>
    <mergeCell ref="C72:D72"/>
    <mergeCell ref="C73:D73"/>
    <mergeCell ref="C74:D74"/>
    <mergeCell ref="C75:D75"/>
  </mergeCells>
  <phoneticPr fontId="0" type="noConversion"/>
  <pageMargins left="0.82" right="0.78740157480314965" top="0.98425196850393704" bottom="0.98425196850393704" header="0" footer="0"/>
  <pageSetup paperSize="9" scale="63" orientation="portrait" horizontalDpi="1200" verticalDpi="1200" r:id="rId1"/>
  <headerFooter alignWithMargins="0">
    <oddHeader>&amp;RPágina &amp;P de &amp;N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5" sqref="F25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RES.CUANT. (2)</vt:lpstr>
      <vt:lpstr>RES.CUANT. (3)</vt:lpstr>
      <vt:lpstr>CAP-01-12</vt:lpstr>
      <vt:lpstr>RES.CUANT. (4)</vt:lpstr>
      <vt:lpstr>RES.CUANT.</vt:lpstr>
      <vt:lpstr>ANEX-1</vt:lpstr>
      <vt:lpstr>CAS (3)</vt:lpstr>
      <vt:lpstr>Anexo 2</vt:lpstr>
      <vt:lpstr>Hoja1</vt:lpstr>
      <vt:lpstr>'Anexo 2'!Área_de_impresión</vt:lpstr>
      <vt:lpstr>'CAP-01-12'!Área_de_impresión</vt:lpstr>
      <vt:lpstr>'CAS (3)'!Área_de_impresión</vt:lpstr>
      <vt:lpstr>RES.CUANT.!Área_de_impresión</vt:lpstr>
      <vt:lpstr>'RES.CUANT. (2)'!Área_de_impresión</vt:lpstr>
      <vt:lpstr>'RES.CUANT. (3)'!Área_de_impresión</vt:lpstr>
      <vt:lpstr>'RES.CUANT. (4)'!Área_de_impresión</vt:lpstr>
      <vt:lpstr>'CAP-01-12'!Títulos_a_imprimir</vt:lpstr>
    </vt:vector>
  </TitlesOfParts>
  <Company>Hospital San Bartolome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wflorian</dc:creator>
  <cp:lastModifiedBy>Juan Cuya Valderrama</cp:lastModifiedBy>
  <cp:lastPrinted>2012-05-25T15:49:18Z</cp:lastPrinted>
  <dcterms:created xsi:type="dcterms:W3CDTF">2008-03-28T17:58:07Z</dcterms:created>
  <dcterms:modified xsi:type="dcterms:W3CDTF">2012-07-31T21:43:49Z</dcterms:modified>
</cp:coreProperties>
</file>