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ublicacion2020\Estadistica_Informatica\"/>
    </mc:Choice>
  </mc:AlternateContent>
  <bookViews>
    <workbookView xWindow="0" yWindow="0" windowWidth="24000" windowHeight="9735" tabRatio="877" firstSheet="1" activeTab="9"/>
  </bookViews>
  <sheets>
    <sheet name="MODELO" sheetId="3" r:id="rId1"/>
    <sheet name="ENERO" sheetId="4" r:id="rId2"/>
    <sheet name="FEBRERO" sheetId="5" r:id="rId3"/>
    <sheet name="MARZO" sheetId="6" r:id="rId4"/>
    <sheet name="ABRIL" sheetId="7" r:id="rId5"/>
    <sheet name="MAYO" sheetId="8" r:id="rId6"/>
    <sheet name="JUNIO" sheetId="9" r:id="rId7"/>
    <sheet name="JULIO" sheetId="11" r:id="rId8"/>
    <sheet name="AGOSTO" sheetId="10" r:id="rId9"/>
    <sheet name="SEPTIEMBRE" sheetId="12" r:id="rId10"/>
    <sheet name="OCTUBRE" sheetId="13" r:id="rId11"/>
    <sheet name="NOVIEMBRE" sheetId="14" r:id="rId12"/>
    <sheet name="DICIEMBRE" sheetId="15" r:id="rId13"/>
    <sheet name="ANUAL" sheetId="18" r:id="rId14"/>
  </sheets>
  <definedNames>
    <definedName name="_xlnm.Print_Area" localSheetId="8">AGOSTO!$A$1:$T$60</definedName>
    <definedName name="_xlnm.Print_Area" localSheetId="13">ANUAL!$A$1:$T$67</definedName>
    <definedName name="_xlnm.Print_Area" localSheetId="12">DICIEMBRE!$A$1:$T$58</definedName>
    <definedName name="_xlnm.Print_Area" localSheetId="7">JULIO!$A$1:$T$60</definedName>
    <definedName name="_xlnm.Print_Area" localSheetId="6">JUNIO!$A$4:$T$61</definedName>
    <definedName name="_xlnm.Print_Area" localSheetId="11">NOVIEMBRE!$A$1:$T$60</definedName>
    <definedName name="_xlnm.Print_Area" localSheetId="10">OCTUBRE!$A$1:$T$60</definedName>
    <definedName name="_xlnm.Print_Area" localSheetId="9">SEPTIEMBRE!$A$1:$T$60</definedName>
  </definedNames>
  <calcPr calcId="152511"/>
</workbook>
</file>

<file path=xl/calcChain.xml><?xml version="1.0" encoding="utf-8"?>
<calcChain xmlns="http://schemas.openxmlformats.org/spreadsheetml/2006/main">
  <c r="C56" i="18" l="1"/>
  <c r="H39" i="18"/>
  <c r="G39" i="18"/>
  <c r="L36" i="18"/>
  <c r="K36" i="18"/>
  <c r="H56" i="18"/>
  <c r="G56" i="18"/>
  <c r="O39" i="18"/>
  <c r="N39" i="18"/>
  <c r="M39" i="18"/>
  <c r="F39" i="18"/>
  <c r="E39" i="18"/>
  <c r="C39" i="18"/>
  <c r="B39" i="18"/>
  <c r="M56" i="18" l="1"/>
  <c r="K56" i="18"/>
  <c r="O56" i="18"/>
  <c r="F56" i="18"/>
  <c r="L56" i="18"/>
  <c r="I56" i="18"/>
  <c r="E56" i="18"/>
  <c r="N56" i="18"/>
  <c r="D39" i="18"/>
  <c r="B56" i="18"/>
  <c r="R39" i="18"/>
  <c r="I39" i="18"/>
  <c r="J39" i="18" s="1"/>
  <c r="S39" i="18" s="1"/>
  <c r="T39" i="18"/>
  <c r="Q39" i="18"/>
  <c r="L48" i="5"/>
  <c r="L51" i="5"/>
  <c r="L50" i="5"/>
  <c r="L49" i="5"/>
  <c r="Q56" i="18" l="1"/>
  <c r="R56" i="18"/>
  <c r="J56" i="18"/>
  <c r="D56" i="18"/>
  <c r="T56" i="18"/>
  <c r="P39" i="18"/>
  <c r="T48" i="11"/>
  <c r="S56" i="18" l="1"/>
  <c r="P56" i="18"/>
  <c r="J38" i="14"/>
  <c r="J39" i="14"/>
  <c r="J40" i="14"/>
  <c r="J41" i="14"/>
  <c r="J42" i="14"/>
  <c r="J43" i="14"/>
  <c r="J44" i="14"/>
  <c r="J37" i="14"/>
  <c r="K51" i="7"/>
  <c r="K50" i="7"/>
  <c r="K49" i="7"/>
  <c r="K48" i="7" s="1"/>
  <c r="K36" i="7"/>
  <c r="K32" i="7"/>
  <c r="K27" i="7"/>
  <c r="K22" i="7"/>
  <c r="K13" i="7"/>
  <c r="L51" i="7"/>
  <c r="L50" i="7"/>
  <c r="L48" i="7" s="1"/>
  <c r="L49" i="7"/>
  <c r="L36" i="7"/>
  <c r="L32" i="7"/>
  <c r="L27" i="7"/>
  <c r="L22" i="7"/>
  <c r="L13" i="7"/>
  <c r="K51" i="6"/>
  <c r="K48" i="6" s="1"/>
  <c r="K50" i="6"/>
  <c r="K49" i="6"/>
  <c r="K36" i="6"/>
  <c r="K32" i="6"/>
  <c r="K27" i="6"/>
  <c r="K22" i="6"/>
  <c r="K13" i="6"/>
  <c r="L51" i="6"/>
  <c r="L50" i="6"/>
  <c r="L49" i="6"/>
  <c r="L48" i="6"/>
  <c r="L36" i="6"/>
  <c r="L32" i="6"/>
  <c r="L27" i="6"/>
  <c r="L22" i="6"/>
  <c r="L12" i="6" s="1"/>
  <c r="L13" i="6"/>
  <c r="K36" i="5"/>
  <c r="K32" i="5"/>
  <c r="K27" i="5"/>
  <c r="K22" i="5"/>
  <c r="K13" i="5"/>
  <c r="L36" i="5"/>
  <c r="L32" i="5"/>
  <c r="L27" i="5"/>
  <c r="L22" i="5"/>
  <c r="L13" i="5"/>
  <c r="L51" i="4"/>
  <c r="L50" i="4"/>
  <c r="L49" i="4"/>
  <c r="L36" i="4"/>
  <c r="L32" i="4"/>
  <c r="L27" i="4"/>
  <c r="L22" i="4"/>
  <c r="L13" i="4"/>
  <c r="L53" i="18"/>
  <c r="L54" i="18"/>
  <c r="L52" i="18" l="1"/>
  <c r="L12" i="4"/>
  <c r="K12" i="6"/>
  <c r="L48" i="4"/>
  <c r="L12" i="5"/>
  <c r="L12" i="7"/>
  <c r="K12" i="5"/>
  <c r="K12" i="7"/>
  <c r="O53" i="18"/>
  <c r="O54" i="18"/>
  <c r="O52" i="18"/>
  <c r="O38" i="18"/>
  <c r="O40" i="18"/>
  <c r="O41" i="18"/>
  <c r="O42" i="18"/>
  <c r="O43" i="18"/>
  <c r="O44" i="18"/>
  <c r="O37" i="18"/>
  <c r="O36" i="18" s="1"/>
  <c r="O34" i="18"/>
  <c r="O35" i="18"/>
  <c r="O33" i="18"/>
  <c r="O29" i="18"/>
  <c r="O30" i="18"/>
  <c r="O31" i="18"/>
  <c r="O28" i="18"/>
  <c r="O24" i="18"/>
  <c r="O25" i="18"/>
  <c r="O26" i="18"/>
  <c r="O23" i="18"/>
  <c r="O18" i="18"/>
  <c r="O19" i="18"/>
  <c r="O20" i="18"/>
  <c r="O21" i="18"/>
  <c r="O15" i="18"/>
  <c r="O16" i="18"/>
  <c r="O17" i="18"/>
  <c r="O14" i="18"/>
  <c r="N38" i="18"/>
  <c r="N40" i="18"/>
  <c r="N41" i="18"/>
  <c r="N42" i="18"/>
  <c r="N43" i="18"/>
  <c r="N44" i="18"/>
  <c r="N37" i="18"/>
  <c r="M38" i="18"/>
  <c r="M40" i="18"/>
  <c r="M41" i="18"/>
  <c r="M42" i="18"/>
  <c r="M43" i="18"/>
  <c r="M44" i="18"/>
  <c r="M37" i="18"/>
  <c r="N34" i="18"/>
  <c r="N35" i="18"/>
  <c r="N33" i="18"/>
  <c r="M34" i="18"/>
  <c r="M35" i="18"/>
  <c r="M33" i="18"/>
  <c r="M29" i="18"/>
  <c r="N29" i="18"/>
  <c r="M30" i="18"/>
  <c r="N30" i="18"/>
  <c r="M31" i="18"/>
  <c r="N31" i="18"/>
  <c r="N28" i="18"/>
  <c r="M28" i="18"/>
  <c r="N24" i="18"/>
  <c r="N25" i="18"/>
  <c r="N26" i="18"/>
  <c r="N23" i="18"/>
  <c r="M24" i="18"/>
  <c r="M25" i="18"/>
  <c r="M26" i="18"/>
  <c r="M23" i="18"/>
  <c r="N15" i="18"/>
  <c r="N16" i="18"/>
  <c r="N17" i="18"/>
  <c r="N18" i="18"/>
  <c r="N19" i="18"/>
  <c r="N20" i="18"/>
  <c r="N21" i="18"/>
  <c r="N14" i="18"/>
  <c r="M14" i="18"/>
  <c r="M15" i="18"/>
  <c r="M17" i="18"/>
  <c r="M18" i="18"/>
  <c r="M19" i="18"/>
  <c r="M20" i="18"/>
  <c r="M21" i="18"/>
  <c r="M16" i="18"/>
  <c r="T19" i="15"/>
  <c r="N36" i="18" l="1"/>
  <c r="M36" i="18"/>
  <c r="H45" i="18"/>
  <c r="G45" i="18"/>
  <c r="I45" i="7"/>
  <c r="I45" i="14"/>
  <c r="J44" i="10"/>
  <c r="B58" i="15"/>
  <c r="N51" i="15"/>
  <c r="M51" i="15"/>
  <c r="K51" i="15"/>
  <c r="I51" i="15"/>
  <c r="H51" i="15"/>
  <c r="G51" i="15"/>
  <c r="F51" i="15"/>
  <c r="E51" i="15"/>
  <c r="Q51" i="15" s="1"/>
  <c r="C51" i="15"/>
  <c r="B51" i="15"/>
  <c r="A51" i="15"/>
  <c r="N50" i="15"/>
  <c r="M50" i="15"/>
  <c r="M48" i="15" s="1"/>
  <c r="K50" i="15"/>
  <c r="K48" i="15" s="1"/>
  <c r="J50" i="15"/>
  <c r="H50" i="15"/>
  <c r="G50" i="15"/>
  <c r="F50" i="15"/>
  <c r="E50" i="15"/>
  <c r="Q50" i="15" s="1"/>
  <c r="C50" i="15"/>
  <c r="B50" i="15"/>
  <c r="A50" i="15"/>
  <c r="N49" i="15"/>
  <c r="R49" i="15" s="1"/>
  <c r="M49" i="15"/>
  <c r="K49" i="15"/>
  <c r="J49" i="15"/>
  <c r="I49" i="15"/>
  <c r="S49" i="15" s="1"/>
  <c r="H49" i="15"/>
  <c r="G49" i="15"/>
  <c r="F49" i="15"/>
  <c r="P49" i="15" s="1"/>
  <c r="E49" i="15"/>
  <c r="Q49" i="15" s="1"/>
  <c r="C49" i="15"/>
  <c r="B49" i="15"/>
  <c r="A49" i="15"/>
  <c r="O48" i="15"/>
  <c r="L48" i="15"/>
  <c r="H48" i="15"/>
  <c r="E48" i="15"/>
  <c r="R45" i="15"/>
  <c r="I45" i="15"/>
  <c r="S45" i="15" s="1"/>
  <c r="R44" i="15"/>
  <c r="I44" i="15"/>
  <c r="J44" i="15" s="1"/>
  <c r="S44" i="15" s="1"/>
  <c r="D44" i="15"/>
  <c r="T43" i="15"/>
  <c r="R43" i="15"/>
  <c r="Q43" i="15"/>
  <c r="I43" i="15"/>
  <c r="J43" i="15" s="1"/>
  <c r="S43" i="15" s="1"/>
  <c r="D43" i="15"/>
  <c r="T42" i="15"/>
  <c r="R42" i="15"/>
  <c r="Q42" i="15"/>
  <c r="I42" i="15"/>
  <c r="J42" i="15" s="1"/>
  <c r="S42" i="15" s="1"/>
  <c r="D42" i="15"/>
  <c r="D51" i="15" s="1"/>
  <c r="T41" i="15"/>
  <c r="R41" i="15"/>
  <c r="Q41" i="15"/>
  <c r="I41" i="15"/>
  <c r="J41" i="15" s="1"/>
  <c r="P41" i="15" s="1"/>
  <c r="D41" i="15"/>
  <c r="T40" i="15"/>
  <c r="R40" i="15"/>
  <c r="Q40" i="15"/>
  <c r="P40" i="15"/>
  <c r="I40" i="15"/>
  <c r="S40" i="15" s="1"/>
  <c r="D40" i="15"/>
  <c r="D50" i="15" s="1"/>
  <c r="T39" i="15"/>
  <c r="R39" i="15"/>
  <c r="Q39" i="15"/>
  <c r="I39" i="15"/>
  <c r="D39" i="15"/>
  <c r="T38" i="15"/>
  <c r="R38" i="15"/>
  <c r="Q38" i="15"/>
  <c r="I38" i="15"/>
  <c r="D38" i="15"/>
  <c r="T37" i="15"/>
  <c r="R37" i="15"/>
  <c r="Q37" i="15"/>
  <c r="P37" i="15"/>
  <c r="I37" i="15"/>
  <c r="S37" i="15" s="1"/>
  <c r="D37" i="15"/>
  <c r="D49" i="15" s="1"/>
  <c r="D48" i="15" s="1"/>
  <c r="O36" i="15"/>
  <c r="N36" i="15"/>
  <c r="M36" i="15"/>
  <c r="L36" i="15"/>
  <c r="K36" i="15"/>
  <c r="H36" i="15"/>
  <c r="G36" i="15"/>
  <c r="F36" i="15"/>
  <c r="E36" i="15"/>
  <c r="C36" i="15"/>
  <c r="B36" i="15"/>
  <c r="T35" i="15"/>
  <c r="R35" i="15"/>
  <c r="Q35" i="15"/>
  <c r="I35" i="15"/>
  <c r="D35" i="15"/>
  <c r="T34" i="15"/>
  <c r="R34" i="15"/>
  <c r="Q34" i="15"/>
  <c r="I34" i="15"/>
  <c r="D34" i="15"/>
  <c r="T33" i="15"/>
  <c r="R33" i="15"/>
  <c r="Q33" i="15"/>
  <c r="I33" i="15"/>
  <c r="D33" i="15"/>
  <c r="O32" i="15"/>
  <c r="N32" i="15"/>
  <c r="R32" i="15" s="1"/>
  <c r="M32" i="15"/>
  <c r="L32" i="15"/>
  <c r="K32" i="15"/>
  <c r="H32" i="15"/>
  <c r="G32" i="15"/>
  <c r="F32" i="15"/>
  <c r="E32" i="15"/>
  <c r="D32" i="15"/>
  <c r="C32" i="15"/>
  <c r="B32" i="15"/>
  <c r="T31" i="15"/>
  <c r="R31" i="15"/>
  <c r="Q31" i="15"/>
  <c r="I31" i="15"/>
  <c r="J31" i="15" s="1"/>
  <c r="S31" i="15" s="1"/>
  <c r="D31" i="15"/>
  <c r="T30" i="15"/>
  <c r="R30" i="15"/>
  <c r="Q30" i="15"/>
  <c r="J30" i="15"/>
  <c r="S30" i="15" s="1"/>
  <c r="I30" i="15"/>
  <c r="D30" i="15"/>
  <c r="T29" i="15"/>
  <c r="R29" i="15"/>
  <c r="Q29" i="15"/>
  <c r="I29" i="15"/>
  <c r="J29" i="15" s="1"/>
  <c r="S29" i="15" s="1"/>
  <c r="D29" i="15"/>
  <c r="T28" i="15"/>
  <c r="R28" i="15"/>
  <c r="Q28" i="15"/>
  <c r="J28" i="15"/>
  <c r="I28" i="15"/>
  <c r="D28" i="15"/>
  <c r="O27" i="15"/>
  <c r="N27" i="15"/>
  <c r="R27" i="15" s="1"/>
  <c r="M27" i="15"/>
  <c r="L27" i="15"/>
  <c r="K27" i="15"/>
  <c r="I27" i="15"/>
  <c r="H27" i="15"/>
  <c r="G27" i="15"/>
  <c r="F27" i="15"/>
  <c r="E27" i="15"/>
  <c r="Q27" i="15" s="1"/>
  <c r="C27" i="15"/>
  <c r="B27" i="15"/>
  <c r="T26" i="15"/>
  <c r="R26" i="15"/>
  <c r="Q26" i="15"/>
  <c r="I26" i="15"/>
  <c r="D26" i="15"/>
  <c r="T25" i="15"/>
  <c r="R25" i="15"/>
  <c r="Q25" i="15"/>
  <c r="I25" i="15"/>
  <c r="D25" i="15"/>
  <c r="T24" i="15"/>
  <c r="R24" i="15"/>
  <c r="Q24" i="15"/>
  <c r="I24" i="15"/>
  <c r="D24" i="15"/>
  <c r="T23" i="15"/>
  <c r="R23" i="15"/>
  <c r="Q23" i="15"/>
  <c r="I23" i="15"/>
  <c r="D23" i="15"/>
  <c r="O22" i="15"/>
  <c r="N22" i="15"/>
  <c r="M22" i="15"/>
  <c r="L22" i="15"/>
  <c r="K22" i="15"/>
  <c r="H22" i="15"/>
  <c r="G22" i="15"/>
  <c r="F22" i="15"/>
  <c r="E22" i="15"/>
  <c r="D22" i="15"/>
  <c r="C22" i="15"/>
  <c r="B22" i="15"/>
  <c r="T21" i="15"/>
  <c r="R21" i="15"/>
  <c r="Q21" i="15"/>
  <c r="I21" i="15"/>
  <c r="J21" i="15" s="1"/>
  <c r="P21" i="15" s="1"/>
  <c r="D21" i="15"/>
  <c r="T20" i="15"/>
  <c r="R20" i="15"/>
  <c r="Q20" i="15"/>
  <c r="J20" i="15"/>
  <c r="P20" i="15" s="1"/>
  <c r="I20" i="15"/>
  <c r="D20" i="15"/>
  <c r="R19" i="15"/>
  <c r="Q19" i="15"/>
  <c r="I19" i="15"/>
  <c r="J19" i="15" s="1"/>
  <c r="P19" i="15" s="1"/>
  <c r="D19" i="15"/>
  <c r="T18" i="15"/>
  <c r="R18" i="15"/>
  <c r="Q18" i="15"/>
  <c r="I18" i="15"/>
  <c r="J18" i="15" s="1"/>
  <c r="P18" i="15" s="1"/>
  <c r="D18" i="15"/>
  <c r="T17" i="15"/>
  <c r="R17" i="15"/>
  <c r="Q17" i="15"/>
  <c r="I17" i="15"/>
  <c r="J17" i="15" s="1"/>
  <c r="P17" i="15" s="1"/>
  <c r="D17" i="15"/>
  <c r="T16" i="15"/>
  <c r="R16" i="15"/>
  <c r="Q16" i="15"/>
  <c r="I16" i="15"/>
  <c r="J16" i="15" s="1"/>
  <c r="P16" i="15" s="1"/>
  <c r="D16" i="15"/>
  <c r="T15" i="15"/>
  <c r="R15" i="15"/>
  <c r="Q15" i="15"/>
  <c r="I15" i="15"/>
  <c r="J15" i="15" s="1"/>
  <c r="P15" i="15" s="1"/>
  <c r="D15" i="15"/>
  <c r="T14" i="15"/>
  <c r="R14" i="15"/>
  <c r="Q14" i="15"/>
  <c r="I14" i="15"/>
  <c r="I13" i="15" s="1"/>
  <c r="D14" i="15"/>
  <c r="U13" i="15"/>
  <c r="O13" i="15"/>
  <c r="N13" i="15"/>
  <c r="R13" i="15" s="1"/>
  <c r="M13" i="15"/>
  <c r="L13" i="15"/>
  <c r="K13" i="15"/>
  <c r="H13" i="15"/>
  <c r="G13" i="15"/>
  <c r="F13" i="15"/>
  <c r="F12" i="15" s="1"/>
  <c r="E13" i="15"/>
  <c r="C13" i="15"/>
  <c r="B13" i="15"/>
  <c r="B12" i="15" s="1"/>
  <c r="M12" i="15"/>
  <c r="I45" i="18" l="1"/>
  <c r="T22" i="15"/>
  <c r="J27" i="15"/>
  <c r="S27" i="15" s="1"/>
  <c r="H12" i="15"/>
  <c r="J14" i="15"/>
  <c r="Q22" i="15"/>
  <c r="K12" i="15"/>
  <c r="O12" i="15"/>
  <c r="Q32" i="15"/>
  <c r="P50" i="15"/>
  <c r="G12" i="15"/>
  <c r="D27" i="15"/>
  <c r="L12" i="15"/>
  <c r="T36" i="15"/>
  <c r="B48" i="15"/>
  <c r="G48" i="15"/>
  <c r="T51" i="15"/>
  <c r="E12" i="15"/>
  <c r="Q13" i="15"/>
  <c r="T13" i="15"/>
  <c r="D13" i="15"/>
  <c r="I22" i="15"/>
  <c r="C12" i="15"/>
  <c r="T27" i="15"/>
  <c r="Q36" i="15"/>
  <c r="I36" i="15"/>
  <c r="R36" i="15"/>
  <c r="T49" i="15"/>
  <c r="C48" i="15"/>
  <c r="T50" i="15"/>
  <c r="R51" i="15"/>
  <c r="R22" i="15"/>
  <c r="S41" i="15"/>
  <c r="N12" i="15"/>
  <c r="R12" i="15" s="1"/>
  <c r="J23" i="15"/>
  <c r="S23" i="15"/>
  <c r="J24" i="15"/>
  <c r="P24" i="15" s="1"/>
  <c r="J25" i="15"/>
  <c r="P25" i="15" s="1"/>
  <c r="J26" i="15"/>
  <c r="P26" i="15" s="1"/>
  <c r="P28" i="15"/>
  <c r="P29" i="15"/>
  <c r="P30" i="15"/>
  <c r="P31" i="15"/>
  <c r="I32" i="15"/>
  <c r="J38" i="15"/>
  <c r="J39" i="15"/>
  <c r="P39" i="15" s="1"/>
  <c r="P42" i="15"/>
  <c r="P43" i="15"/>
  <c r="P44" i="15"/>
  <c r="T44" i="15"/>
  <c r="F48" i="15"/>
  <c r="P48" i="15" s="1"/>
  <c r="N48" i="15"/>
  <c r="R48" i="15" s="1"/>
  <c r="R50" i="15"/>
  <c r="J51" i="15"/>
  <c r="J48" i="15" s="1"/>
  <c r="S28" i="15"/>
  <c r="T32" i="15"/>
  <c r="S14" i="15"/>
  <c r="S15" i="15"/>
  <c r="S16" i="15"/>
  <c r="S17" i="15"/>
  <c r="S18" i="15"/>
  <c r="S19" i="15"/>
  <c r="S20" i="15"/>
  <c r="S21" i="15"/>
  <c r="Q44" i="15"/>
  <c r="I50" i="15"/>
  <c r="J33" i="15"/>
  <c r="S33" i="15" s="1"/>
  <c r="J34" i="15"/>
  <c r="P34" i="15" s="1"/>
  <c r="J35" i="15"/>
  <c r="P35" i="15" s="1"/>
  <c r="D36" i="15"/>
  <c r="Q12" i="15" l="1"/>
  <c r="P27" i="15"/>
  <c r="P14" i="15"/>
  <c r="J13" i="15"/>
  <c r="D12" i="15"/>
  <c r="S26" i="15"/>
  <c r="I48" i="15"/>
  <c r="S48" i="15" s="1"/>
  <c r="S50" i="15"/>
  <c r="P23" i="15"/>
  <c r="J22" i="15"/>
  <c r="Q48" i="15"/>
  <c r="S24" i="15"/>
  <c r="T12" i="15"/>
  <c r="J32" i="15"/>
  <c r="P32" i="15" s="1"/>
  <c r="P33" i="15"/>
  <c r="S34" i="15"/>
  <c r="P38" i="15"/>
  <c r="J36" i="15"/>
  <c r="S51" i="15"/>
  <c r="S38" i="15"/>
  <c r="S25" i="15"/>
  <c r="S35" i="15"/>
  <c r="P51" i="15"/>
  <c r="T48" i="15"/>
  <c r="I12" i="15"/>
  <c r="S39" i="15"/>
  <c r="P13" i="15" l="1"/>
  <c r="S13" i="15"/>
  <c r="P36" i="15"/>
  <c r="S36" i="15"/>
  <c r="P22" i="15"/>
  <c r="J12" i="15"/>
  <c r="S22" i="15"/>
  <c r="S32" i="15"/>
  <c r="P12" i="15" l="1"/>
  <c r="F55" i="15"/>
  <c r="S12" i="15"/>
  <c r="R45" i="13" l="1"/>
  <c r="T45" i="13"/>
  <c r="Q45" i="13"/>
  <c r="I45" i="13"/>
  <c r="J45" i="13"/>
  <c r="P45" i="13" s="1"/>
  <c r="R45" i="12"/>
  <c r="I45" i="12"/>
  <c r="J45" i="12" s="1"/>
  <c r="S44" i="11"/>
  <c r="T45" i="5"/>
  <c r="S45" i="5"/>
  <c r="R45" i="5"/>
  <c r="Q45" i="5"/>
  <c r="P45" i="5"/>
  <c r="B15" i="18"/>
  <c r="C66" i="18"/>
  <c r="B66" i="18"/>
  <c r="C64" i="18"/>
  <c r="B64" i="18"/>
  <c r="C62" i="18"/>
  <c r="B62" i="18"/>
  <c r="S45" i="13" l="1"/>
  <c r="S45" i="12"/>
  <c r="P45" i="12"/>
  <c r="Q45" i="12"/>
  <c r="T45" i="12"/>
  <c r="L51" i="18"/>
  <c r="E38" i="18"/>
  <c r="F38" i="18"/>
  <c r="G38" i="18"/>
  <c r="H38" i="18"/>
  <c r="E40" i="18"/>
  <c r="F40" i="18"/>
  <c r="G40" i="18"/>
  <c r="H40" i="18"/>
  <c r="E41" i="18"/>
  <c r="F41" i="18"/>
  <c r="G41" i="18"/>
  <c r="H41" i="18"/>
  <c r="E42" i="18"/>
  <c r="F42" i="18"/>
  <c r="G42" i="18"/>
  <c r="H42" i="18"/>
  <c r="E43" i="18"/>
  <c r="F43" i="18"/>
  <c r="G43" i="18"/>
  <c r="H43" i="18"/>
  <c r="E44" i="18"/>
  <c r="F44" i="18"/>
  <c r="G44" i="18"/>
  <c r="H44" i="18"/>
  <c r="F37" i="18"/>
  <c r="G37" i="18"/>
  <c r="G36" i="18" s="1"/>
  <c r="H37" i="18"/>
  <c r="E37" i="18"/>
  <c r="E36" i="18" s="1"/>
  <c r="E34" i="18"/>
  <c r="F34" i="18"/>
  <c r="G34" i="18"/>
  <c r="H34" i="18"/>
  <c r="E35" i="18"/>
  <c r="F35" i="18"/>
  <c r="G35" i="18"/>
  <c r="H35" i="18"/>
  <c r="F33" i="18"/>
  <c r="G33" i="18"/>
  <c r="H33" i="18"/>
  <c r="E33" i="18"/>
  <c r="E29" i="18"/>
  <c r="F29" i="18"/>
  <c r="G29" i="18"/>
  <c r="H29" i="18"/>
  <c r="E30" i="18"/>
  <c r="F30" i="18"/>
  <c r="G30" i="18"/>
  <c r="H30" i="18"/>
  <c r="E31" i="18"/>
  <c r="F31" i="18"/>
  <c r="G31" i="18"/>
  <c r="H31" i="18"/>
  <c r="F28" i="18"/>
  <c r="G28" i="18"/>
  <c r="H28" i="18"/>
  <c r="E28" i="18"/>
  <c r="E24" i="18"/>
  <c r="F24" i="18"/>
  <c r="G24" i="18"/>
  <c r="H24" i="18"/>
  <c r="E25" i="18"/>
  <c r="F25" i="18"/>
  <c r="G25" i="18"/>
  <c r="H25" i="18"/>
  <c r="E26" i="18"/>
  <c r="F26" i="18"/>
  <c r="G26" i="18"/>
  <c r="H26" i="18"/>
  <c r="F23" i="18"/>
  <c r="G23" i="18"/>
  <c r="H23" i="18"/>
  <c r="E23" i="18"/>
  <c r="E15" i="18"/>
  <c r="F15" i="18"/>
  <c r="G15" i="18"/>
  <c r="H15" i="18"/>
  <c r="E16" i="18"/>
  <c r="F16" i="18"/>
  <c r="G16" i="18"/>
  <c r="H16" i="18"/>
  <c r="E17" i="18"/>
  <c r="F17" i="18"/>
  <c r="G17" i="18"/>
  <c r="H17" i="18"/>
  <c r="E18" i="18"/>
  <c r="F18" i="18"/>
  <c r="G18" i="18"/>
  <c r="H18" i="18"/>
  <c r="E19" i="18"/>
  <c r="F19" i="18"/>
  <c r="G19" i="18"/>
  <c r="H19" i="18"/>
  <c r="E20" i="18"/>
  <c r="F20" i="18"/>
  <c r="G20" i="18"/>
  <c r="H20" i="18"/>
  <c r="E21" i="18"/>
  <c r="F21" i="18"/>
  <c r="G21" i="18"/>
  <c r="H21" i="18"/>
  <c r="H14" i="18"/>
  <c r="G14" i="18"/>
  <c r="F14" i="18"/>
  <c r="E14" i="18"/>
  <c r="C38" i="18"/>
  <c r="C40" i="18"/>
  <c r="C41" i="18"/>
  <c r="C42" i="18"/>
  <c r="C43" i="18"/>
  <c r="C44" i="18"/>
  <c r="C45" i="18"/>
  <c r="C37" i="18"/>
  <c r="C34" i="18"/>
  <c r="C35" i="18"/>
  <c r="C33" i="18"/>
  <c r="C29" i="18"/>
  <c r="C30" i="18"/>
  <c r="C31" i="18"/>
  <c r="C28" i="18"/>
  <c r="C24" i="18"/>
  <c r="C25" i="18"/>
  <c r="C26" i="18"/>
  <c r="C23" i="18"/>
  <c r="C15" i="18"/>
  <c r="C16" i="18"/>
  <c r="C17" i="18"/>
  <c r="C18" i="18"/>
  <c r="C19" i="18"/>
  <c r="C20" i="18"/>
  <c r="C21" i="18"/>
  <c r="C14" i="18"/>
  <c r="B45" i="18"/>
  <c r="B38" i="18"/>
  <c r="B40" i="18"/>
  <c r="B53" i="18" s="1"/>
  <c r="B41" i="18"/>
  <c r="B42" i="18"/>
  <c r="B54" i="18" s="1"/>
  <c r="B43" i="18"/>
  <c r="B44" i="18"/>
  <c r="B37" i="18"/>
  <c r="B34" i="18"/>
  <c r="B35" i="18"/>
  <c r="O32" i="11"/>
  <c r="N32" i="11"/>
  <c r="M32" i="11"/>
  <c r="L32" i="11"/>
  <c r="K32" i="11"/>
  <c r="H32" i="11"/>
  <c r="G32" i="11"/>
  <c r="F32" i="11"/>
  <c r="E32" i="11"/>
  <c r="C32" i="11"/>
  <c r="B32" i="11"/>
  <c r="B33" i="18"/>
  <c r="B29" i="18"/>
  <c r="B30" i="18"/>
  <c r="B31" i="18"/>
  <c r="O27" i="11"/>
  <c r="N27" i="11"/>
  <c r="M27" i="11"/>
  <c r="L27" i="11"/>
  <c r="K27" i="11"/>
  <c r="H27" i="11"/>
  <c r="G27" i="11"/>
  <c r="F27" i="11"/>
  <c r="E27" i="11"/>
  <c r="C27" i="11"/>
  <c r="B27" i="11"/>
  <c r="F36" i="18" l="1"/>
  <c r="C36" i="18"/>
  <c r="B36" i="18"/>
  <c r="H36" i="18"/>
  <c r="I36" i="18" s="1"/>
  <c r="J36" i="18" s="1"/>
  <c r="B52" i="18"/>
  <c r="T20" i="18"/>
  <c r="C22" i="18"/>
  <c r="B28" i="18"/>
  <c r="B27" i="18" s="1"/>
  <c r="B26" i="18"/>
  <c r="B25" i="18"/>
  <c r="D25" i="18" s="1"/>
  <c r="B24" i="18"/>
  <c r="D24" i="18" s="1"/>
  <c r="L22" i="10"/>
  <c r="O22" i="11"/>
  <c r="N22" i="11"/>
  <c r="M22" i="11"/>
  <c r="L22" i="11"/>
  <c r="K22" i="11"/>
  <c r="H22" i="11"/>
  <c r="G22" i="11"/>
  <c r="F22" i="11"/>
  <c r="E22" i="11"/>
  <c r="C22" i="11"/>
  <c r="B22" i="11"/>
  <c r="B23" i="18"/>
  <c r="D23" i="18" s="1"/>
  <c r="B21" i="18"/>
  <c r="B18" i="18"/>
  <c r="B19" i="18"/>
  <c r="B20" i="18"/>
  <c r="B16" i="18"/>
  <c r="B17" i="18"/>
  <c r="B14" i="18"/>
  <c r="B67" i="18"/>
  <c r="K54" i="18"/>
  <c r="H54" i="18"/>
  <c r="G54" i="18"/>
  <c r="F54" i="18"/>
  <c r="C54" i="18"/>
  <c r="A54" i="18"/>
  <c r="K53" i="18"/>
  <c r="H53" i="18"/>
  <c r="G53" i="18"/>
  <c r="F53" i="18"/>
  <c r="C53" i="18"/>
  <c r="A53" i="18"/>
  <c r="H52" i="18"/>
  <c r="G52" i="18"/>
  <c r="F52" i="18"/>
  <c r="C52" i="18"/>
  <c r="A52" i="18"/>
  <c r="O51" i="18"/>
  <c r="R44" i="18"/>
  <c r="I44" i="18"/>
  <c r="T43" i="18"/>
  <c r="R43" i="18"/>
  <c r="Q43" i="18"/>
  <c r="I43" i="18"/>
  <c r="D43" i="18"/>
  <c r="T42" i="18"/>
  <c r="R42" i="18"/>
  <c r="Q42" i="18"/>
  <c r="I42" i="18"/>
  <c r="D42" i="18"/>
  <c r="D54" i="18" s="1"/>
  <c r="T41" i="18"/>
  <c r="R41" i="18"/>
  <c r="Q41" i="18"/>
  <c r="I41" i="18"/>
  <c r="J41" i="18" s="1"/>
  <c r="S41" i="18" s="1"/>
  <c r="D41" i="18"/>
  <c r="T40" i="18"/>
  <c r="R40" i="18"/>
  <c r="Q40" i="18"/>
  <c r="I40" i="18"/>
  <c r="D40" i="18"/>
  <c r="D53" i="18" s="1"/>
  <c r="T38" i="18"/>
  <c r="R38" i="18"/>
  <c r="Q38" i="18"/>
  <c r="I38" i="18"/>
  <c r="J38" i="18" s="1"/>
  <c r="D38" i="18"/>
  <c r="T37" i="18"/>
  <c r="R37" i="18"/>
  <c r="Q37" i="18"/>
  <c r="I37" i="18"/>
  <c r="D37" i="18"/>
  <c r="T35" i="18"/>
  <c r="R35" i="18"/>
  <c r="Q35" i="18"/>
  <c r="I35" i="18"/>
  <c r="D35" i="18"/>
  <c r="T34" i="18"/>
  <c r="R34" i="18"/>
  <c r="Q34" i="18"/>
  <c r="I34" i="18"/>
  <c r="D34" i="18"/>
  <c r="T33" i="18"/>
  <c r="R33" i="18"/>
  <c r="Q33" i="18"/>
  <c r="I33" i="18"/>
  <c r="D33" i="18"/>
  <c r="N32" i="18"/>
  <c r="M32" i="18"/>
  <c r="L32" i="18"/>
  <c r="K32" i="18"/>
  <c r="H32" i="18"/>
  <c r="G32" i="18"/>
  <c r="F32" i="18"/>
  <c r="E32" i="18"/>
  <c r="C32" i="18"/>
  <c r="B32" i="18"/>
  <c r="T31" i="18"/>
  <c r="R31" i="18"/>
  <c r="Q31" i="18"/>
  <c r="I31" i="18"/>
  <c r="D31" i="18"/>
  <c r="T30" i="18"/>
  <c r="R30" i="18"/>
  <c r="Q30" i="18"/>
  <c r="I30" i="18"/>
  <c r="D30" i="18"/>
  <c r="T29" i="18"/>
  <c r="R29" i="18"/>
  <c r="Q29" i="18"/>
  <c r="I29" i="18"/>
  <c r="D29" i="18"/>
  <c r="T28" i="18"/>
  <c r="R28" i="18"/>
  <c r="Q28" i="18"/>
  <c r="I28" i="18"/>
  <c r="N27" i="18"/>
  <c r="M27" i="18"/>
  <c r="L27" i="18"/>
  <c r="K27" i="18"/>
  <c r="H27" i="18"/>
  <c r="G27" i="18"/>
  <c r="F27" i="18"/>
  <c r="E27" i="18"/>
  <c r="C27" i="18"/>
  <c r="T26" i="18"/>
  <c r="R26" i="18"/>
  <c r="Q26" i="18"/>
  <c r="I26" i="18"/>
  <c r="T25" i="18"/>
  <c r="R25" i="18"/>
  <c r="Q25" i="18"/>
  <c r="I25" i="18"/>
  <c r="T24" i="18"/>
  <c r="R24" i="18"/>
  <c r="Q24" i="18"/>
  <c r="I24" i="18"/>
  <c r="T23" i="18"/>
  <c r="R23" i="18"/>
  <c r="Q23" i="18"/>
  <c r="I23" i="18"/>
  <c r="O22" i="18"/>
  <c r="N22" i="18"/>
  <c r="M22" i="18"/>
  <c r="L22" i="18"/>
  <c r="K22" i="18"/>
  <c r="H22" i="18"/>
  <c r="G22" i="18"/>
  <c r="F22" i="18"/>
  <c r="E22" i="18"/>
  <c r="T21" i="18"/>
  <c r="R21" i="18"/>
  <c r="Q21" i="18"/>
  <c r="I21" i="18"/>
  <c r="R20" i="18"/>
  <c r="Q20" i="18"/>
  <c r="I20" i="18"/>
  <c r="T19" i="18"/>
  <c r="R19" i="18"/>
  <c r="Q19" i="18"/>
  <c r="I19" i="18"/>
  <c r="T18" i="18"/>
  <c r="R18" i="18"/>
  <c r="Q18" i="18"/>
  <c r="I18" i="18"/>
  <c r="T17" i="18"/>
  <c r="R17" i="18"/>
  <c r="Q17" i="18"/>
  <c r="I17" i="18"/>
  <c r="T16" i="18"/>
  <c r="R16" i="18"/>
  <c r="Q16" i="18"/>
  <c r="I16" i="18"/>
  <c r="T15" i="18"/>
  <c r="R15" i="18"/>
  <c r="Q15" i="18"/>
  <c r="I15" i="18"/>
  <c r="T14" i="18"/>
  <c r="R14" i="18"/>
  <c r="Q14" i="18"/>
  <c r="I14" i="18"/>
  <c r="U13" i="18"/>
  <c r="O13" i="18"/>
  <c r="N13" i="18"/>
  <c r="M13" i="18"/>
  <c r="L13" i="18"/>
  <c r="K13" i="18"/>
  <c r="H13" i="18"/>
  <c r="G13" i="18"/>
  <c r="F13" i="18"/>
  <c r="E13" i="18"/>
  <c r="D36" i="18" l="1"/>
  <c r="E12" i="18"/>
  <c r="F12" i="18"/>
  <c r="J29" i="18"/>
  <c r="S29" i="18" s="1"/>
  <c r="I54" i="18"/>
  <c r="J42" i="18"/>
  <c r="J54" i="18" s="1"/>
  <c r="J31" i="18"/>
  <c r="S31" i="18" s="1"/>
  <c r="J34" i="18"/>
  <c r="S34" i="18" s="1"/>
  <c r="J43" i="18"/>
  <c r="P43" i="18" s="1"/>
  <c r="J30" i="18"/>
  <c r="S30" i="18" s="1"/>
  <c r="J33" i="18"/>
  <c r="S33" i="18" s="1"/>
  <c r="I53" i="18"/>
  <c r="J28" i="18"/>
  <c r="S28" i="18" s="1"/>
  <c r="S38" i="18"/>
  <c r="J40" i="18"/>
  <c r="J44" i="18"/>
  <c r="S44" i="18" s="1"/>
  <c r="I52" i="18"/>
  <c r="J37" i="18"/>
  <c r="I22" i="18"/>
  <c r="C51" i="18"/>
  <c r="G51" i="18"/>
  <c r="F51" i="18"/>
  <c r="R36" i="18"/>
  <c r="R32" i="18"/>
  <c r="Q22" i="18"/>
  <c r="M12" i="18"/>
  <c r="R27" i="18"/>
  <c r="N12" i="18"/>
  <c r="R22" i="18"/>
  <c r="L12" i="18"/>
  <c r="K12" i="18"/>
  <c r="H51" i="18"/>
  <c r="Q32" i="18"/>
  <c r="I32" i="18"/>
  <c r="I27" i="18"/>
  <c r="Q27" i="18"/>
  <c r="T22" i="18"/>
  <c r="I13" i="18"/>
  <c r="G12" i="18"/>
  <c r="T13" i="18"/>
  <c r="Q13" i="18"/>
  <c r="H12" i="18"/>
  <c r="D32" i="18"/>
  <c r="D28" i="18"/>
  <c r="D27" i="18" s="1"/>
  <c r="D15" i="18"/>
  <c r="D20" i="18"/>
  <c r="C13" i="18"/>
  <c r="C12" i="18" s="1"/>
  <c r="D18" i="18"/>
  <c r="D19" i="18"/>
  <c r="D17" i="18"/>
  <c r="D21" i="18"/>
  <c r="D14" i="18"/>
  <c r="B13" i="18"/>
  <c r="D16" i="18"/>
  <c r="B51" i="18"/>
  <c r="R13" i="18"/>
  <c r="D52" i="18"/>
  <c r="D51" i="18" s="1"/>
  <c r="J23" i="18"/>
  <c r="S23" i="18" s="1"/>
  <c r="J24" i="18"/>
  <c r="P24" i="18" s="1"/>
  <c r="J25" i="18"/>
  <c r="P25" i="18" s="1"/>
  <c r="J26" i="18"/>
  <c r="P26" i="18" s="1"/>
  <c r="T27" i="18"/>
  <c r="P41" i="18"/>
  <c r="T32" i="18"/>
  <c r="J14" i="18"/>
  <c r="S14" i="18" s="1"/>
  <c r="J15" i="18"/>
  <c r="P15" i="18" s="1"/>
  <c r="J16" i="18"/>
  <c r="P16" i="18" s="1"/>
  <c r="J17" i="18"/>
  <c r="P17" i="18" s="1"/>
  <c r="J18" i="18"/>
  <c r="P18" i="18" s="1"/>
  <c r="J19" i="18"/>
  <c r="P19" i="18" s="1"/>
  <c r="J20" i="18"/>
  <c r="P20" i="18" s="1"/>
  <c r="J21" i="18"/>
  <c r="P21" i="18" s="1"/>
  <c r="J35" i="18"/>
  <c r="P35" i="18" s="1"/>
  <c r="P29" i="18" l="1"/>
  <c r="T36" i="18"/>
  <c r="Q36" i="18"/>
  <c r="S37" i="18"/>
  <c r="P31" i="18"/>
  <c r="S42" i="18"/>
  <c r="P34" i="18"/>
  <c r="S15" i="18"/>
  <c r="S25" i="18"/>
  <c r="Q44" i="18"/>
  <c r="I51" i="18"/>
  <c r="S19" i="18"/>
  <c r="S43" i="18"/>
  <c r="S35" i="18"/>
  <c r="S18" i="18"/>
  <c r="T44" i="18"/>
  <c r="J53" i="18"/>
  <c r="P40" i="18"/>
  <c r="S17" i="18"/>
  <c r="S24" i="18"/>
  <c r="P44" i="18"/>
  <c r="P30" i="18"/>
  <c r="J27" i="18"/>
  <c r="S27" i="18" s="1"/>
  <c r="S40" i="18"/>
  <c r="S26" i="18"/>
  <c r="S20" i="18"/>
  <c r="S16" i="18"/>
  <c r="S21" i="18"/>
  <c r="P37" i="18"/>
  <c r="J52" i="18"/>
  <c r="P54" i="18"/>
  <c r="S54" i="18"/>
  <c r="P42" i="18"/>
  <c r="I12" i="18"/>
  <c r="D13" i="18"/>
  <c r="R12" i="18"/>
  <c r="J32" i="18"/>
  <c r="T12" i="18"/>
  <c r="Q12" i="18"/>
  <c r="P38" i="18"/>
  <c r="P23" i="18"/>
  <c r="J22" i="18"/>
  <c r="P14" i="18"/>
  <c r="J13" i="18"/>
  <c r="S13" i="18" s="1"/>
  <c r="J12" i="18" l="1"/>
  <c r="S12" i="18" s="1"/>
  <c r="S53" i="18"/>
  <c r="P53" i="18"/>
  <c r="S52" i="18"/>
  <c r="P52" i="18"/>
  <c r="J51" i="18"/>
  <c r="P51" i="18" s="1"/>
  <c r="S32" i="18"/>
  <c r="S22" i="18"/>
  <c r="P22" i="18"/>
  <c r="P13" i="18"/>
  <c r="S36" i="18"/>
  <c r="P36" i="18" l="1"/>
  <c r="S51" i="18"/>
  <c r="L33" i="9"/>
  <c r="I45" i="10" l="1"/>
  <c r="J45" i="10" s="1"/>
  <c r="I45" i="6" l="1"/>
  <c r="J45" i="4"/>
  <c r="R45" i="14"/>
  <c r="J45" i="14"/>
  <c r="S45" i="14" s="1"/>
  <c r="D45" i="14"/>
  <c r="B60" i="14"/>
  <c r="N51" i="14"/>
  <c r="M51" i="14"/>
  <c r="K51" i="14"/>
  <c r="H51" i="14"/>
  <c r="G51" i="14"/>
  <c r="F51" i="14"/>
  <c r="E51" i="14"/>
  <c r="C51" i="14"/>
  <c r="B51" i="14"/>
  <c r="A51" i="14"/>
  <c r="N50" i="14"/>
  <c r="M50" i="14"/>
  <c r="K50" i="14"/>
  <c r="J50" i="14"/>
  <c r="H50" i="14"/>
  <c r="G50" i="14"/>
  <c r="F50" i="14"/>
  <c r="E50" i="14"/>
  <c r="C50" i="14"/>
  <c r="B50" i="14"/>
  <c r="A50" i="14"/>
  <c r="N49" i="14"/>
  <c r="M49" i="14"/>
  <c r="K49" i="14"/>
  <c r="J49" i="14"/>
  <c r="H49" i="14"/>
  <c r="G49" i="14"/>
  <c r="F49" i="14"/>
  <c r="E49" i="14"/>
  <c r="C49" i="14"/>
  <c r="B49" i="14"/>
  <c r="A49" i="14"/>
  <c r="O48" i="14"/>
  <c r="L48" i="14"/>
  <c r="R44" i="14"/>
  <c r="I44" i="14"/>
  <c r="T44" i="14" s="1"/>
  <c r="D44" i="14"/>
  <c r="T43" i="14"/>
  <c r="R43" i="14"/>
  <c r="Q43" i="14"/>
  <c r="I43" i="14"/>
  <c r="P43" i="14" s="1"/>
  <c r="D43" i="14"/>
  <c r="T42" i="14"/>
  <c r="R42" i="14"/>
  <c r="Q42" i="14"/>
  <c r="I42" i="14"/>
  <c r="I51" i="14" s="1"/>
  <c r="D42" i="14"/>
  <c r="D51" i="14" s="1"/>
  <c r="T41" i="14"/>
  <c r="R41" i="14"/>
  <c r="Q41" i="14"/>
  <c r="I41" i="14"/>
  <c r="P41" i="14" s="1"/>
  <c r="D41" i="14"/>
  <c r="T40" i="14"/>
  <c r="R40" i="14"/>
  <c r="Q40" i="14"/>
  <c r="P40" i="14"/>
  <c r="I40" i="14"/>
  <c r="I50" i="14" s="1"/>
  <c r="D40" i="14"/>
  <c r="D50" i="14" s="1"/>
  <c r="T39" i="14"/>
  <c r="R39" i="14"/>
  <c r="Q39" i="14"/>
  <c r="I39" i="14"/>
  <c r="D39" i="14"/>
  <c r="T38" i="14"/>
  <c r="R38" i="14"/>
  <c r="Q38" i="14"/>
  <c r="I38" i="14"/>
  <c r="D38" i="14"/>
  <c r="T37" i="14"/>
  <c r="R37" i="14"/>
  <c r="Q37" i="14"/>
  <c r="P37" i="14"/>
  <c r="I37" i="14"/>
  <c r="I49" i="14" s="1"/>
  <c r="D37" i="14"/>
  <c r="O36" i="14"/>
  <c r="N36" i="14"/>
  <c r="M36" i="14"/>
  <c r="L36" i="14"/>
  <c r="K36" i="14"/>
  <c r="H36" i="14"/>
  <c r="G36" i="14"/>
  <c r="F36" i="14"/>
  <c r="E36" i="14"/>
  <c r="C36" i="14"/>
  <c r="B36" i="14"/>
  <c r="T35" i="14"/>
  <c r="R35" i="14"/>
  <c r="Q35" i="14"/>
  <c r="I35" i="14"/>
  <c r="D35" i="14"/>
  <c r="T34" i="14"/>
  <c r="R34" i="14"/>
  <c r="Q34" i="14"/>
  <c r="I34" i="14"/>
  <c r="D34" i="14"/>
  <c r="T33" i="14"/>
  <c r="R33" i="14"/>
  <c r="Q33" i="14"/>
  <c r="I33" i="14"/>
  <c r="D33" i="14"/>
  <c r="O32" i="14"/>
  <c r="N32" i="14"/>
  <c r="M32" i="14"/>
  <c r="L32" i="14"/>
  <c r="K32" i="14"/>
  <c r="H32" i="14"/>
  <c r="G32" i="14"/>
  <c r="F32" i="14"/>
  <c r="E32" i="14"/>
  <c r="C32" i="14"/>
  <c r="B32" i="14"/>
  <c r="T31" i="14"/>
  <c r="R31" i="14"/>
  <c r="Q31" i="14"/>
  <c r="I31" i="14"/>
  <c r="J31" i="14" s="1"/>
  <c r="P31" i="14" s="1"/>
  <c r="D31" i="14"/>
  <c r="T30" i="14"/>
  <c r="R30" i="14"/>
  <c r="Q30" i="14"/>
  <c r="I30" i="14"/>
  <c r="J30" i="14" s="1"/>
  <c r="P30" i="14" s="1"/>
  <c r="D30" i="14"/>
  <c r="T29" i="14"/>
  <c r="R29" i="14"/>
  <c r="Q29" i="14"/>
  <c r="I29" i="14"/>
  <c r="J29" i="14" s="1"/>
  <c r="P29" i="14" s="1"/>
  <c r="D29" i="14"/>
  <c r="T28" i="14"/>
  <c r="R28" i="14"/>
  <c r="Q28" i="14"/>
  <c r="I28" i="14"/>
  <c r="J28" i="14" s="1"/>
  <c r="D28" i="14"/>
  <c r="O27" i="14"/>
  <c r="N27" i="14"/>
  <c r="M27" i="14"/>
  <c r="L27" i="14"/>
  <c r="K27" i="14"/>
  <c r="H27" i="14"/>
  <c r="G27" i="14"/>
  <c r="F27" i="14"/>
  <c r="E27" i="14"/>
  <c r="C27" i="14"/>
  <c r="B27" i="14"/>
  <c r="T26" i="14"/>
  <c r="R26" i="14"/>
  <c r="Q26" i="14"/>
  <c r="I26" i="14"/>
  <c r="D26" i="14"/>
  <c r="T25" i="14"/>
  <c r="R25" i="14"/>
  <c r="Q25" i="14"/>
  <c r="I25" i="14"/>
  <c r="D25" i="14"/>
  <c r="T24" i="14"/>
  <c r="R24" i="14"/>
  <c r="Q24" i="14"/>
  <c r="I24" i="14"/>
  <c r="D24" i="14"/>
  <c r="T23" i="14"/>
  <c r="R23" i="14"/>
  <c r="Q23" i="14"/>
  <c r="I23" i="14"/>
  <c r="D23" i="14"/>
  <c r="O22" i="14"/>
  <c r="N22" i="14"/>
  <c r="M22" i="14"/>
  <c r="L22" i="14"/>
  <c r="K22" i="14"/>
  <c r="H22" i="14"/>
  <c r="G22" i="14"/>
  <c r="F22" i="14"/>
  <c r="E22" i="14"/>
  <c r="C22" i="14"/>
  <c r="B22" i="14"/>
  <c r="T21" i="14"/>
  <c r="R21" i="14"/>
  <c r="Q21" i="14"/>
  <c r="I21" i="14"/>
  <c r="J21" i="14" s="1"/>
  <c r="P21" i="14" s="1"/>
  <c r="D21" i="14"/>
  <c r="T20" i="14"/>
  <c r="R20" i="14"/>
  <c r="Q20" i="14"/>
  <c r="I20" i="14"/>
  <c r="J20" i="14" s="1"/>
  <c r="P20" i="14" s="1"/>
  <c r="D20" i="14"/>
  <c r="T19" i="14"/>
  <c r="R19" i="14"/>
  <c r="Q19" i="14"/>
  <c r="I19" i="14"/>
  <c r="D19" i="14"/>
  <c r="T18" i="14"/>
  <c r="R18" i="14"/>
  <c r="Q18" i="14"/>
  <c r="J18" i="14"/>
  <c r="P18" i="14" s="1"/>
  <c r="I18" i="14"/>
  <c r="D18" i="14"/>
  <c r="T17" i="14"/>
  <c r="R17" i="14"/>
  <c r="Q17" i="14"/>
  <c r="J17" i="14"/>
  <c r="P17" i="14" s="1"/>
  <c r="I17" i="14"/>
  <c r="D17" i="14"/>
  <c r="T16" i="14"/>
  <c r="R16" i="14"/>
  <c r="Q16" i="14"/>
  <c r="J16" i="14"/>
  <c r="P16" i="14" s="1"/>
  <c r="I16" i="14"/>
  <c r="D16" i="14"/>
  <c r="T15" i="14"/>
  <c r="R15" i="14"/>
  <c r="Q15" i="14"/>
  <c r="I15" i="14"/>
  <c r="J15" i="14" s="1"/>
  <c r="P15" i="14" s="1"/>
  <c r="D15" i="14"/>
  <c r="T14" i="14"/>
  <c r="R14" i="14"/>
  <c r="Q14" i="14"/>
  <c r="I14" i="14"/>
  <c r="J14" i="14" s="1"/>
  <c r="P14" i="14" s="1"/>
  <c r="D14" i="14"/>
  <c r="U13" i="14"/>
  <c r="O13" i="14"/>
  <c r="N13" i="14"/>
  <c r="M13" i="14"/>
  <c r="L13" i="14"/>
  <c r="K13" i="14"/>
  <c r="H13" i="14"/>
  <c r="G13" i="14"/>
  <c r="F13" i="14"/>
  <c r="E13" i="14"/>
  <c r="C13" i="14"/>
  <c r="B13" i="14"/>
  <c r="K48" i="14" l="1"/>
  <c r="I22" i="14"/>
  <c r="P50" i="14"/>
  <c r="P49" i="14"/>
  <c r="H12" i="14"/>
  <c r="H48" i="14"/>
  <c r="G12" i="14"/>
  <c r="Q45" i="14"/>
  <c r="I13" i="14"/>
  <c r="T45" i="14"/>
  <c r="S50" i="14"/>
  <c r="Q51" i="14"/>
  <c r="C48" i="14"/>
  <c r="B48" i="14"/>
  <c r="D32" i="14"/>
  <c r="M48" i="14"/>
  <c r="R27" i="14"/>
  <c r="R22" i="14"/>
  <c r="R50" i="14"/>
  <c r="N48" i="14"/>
  <c r="D13" i="14"/>
  <c r="P42" i="14"/>
  <c r="D22" i="14"/>
  <c r="I27" i="14"/>
  <c r="J19" i="14"/>
  <c r="P19" i="14" s="1"/>
  <c r="O12" i="14"/>
  <c r="G48" i="14"/>
  <c r="Q50" i="14"/>
  <c r="I36" i="14"/>
  <c r="F48" i="14"/>
  <c r="Q44" i="14"/>
  <c r="Q49" i="14"/>
  <c r="T36" i="14"/>
  <c r="E48" i="14"/>
  <c r="D36" i="14"/>
  <c r="C12" i="14"/>
  <c r="L12" i="14"/>
  <c r="Q36" i="14"/>
  <c r="K12" i="14"/>
  <c r="Q32" i="14"/>
  <c r="R36" i="14"/>
  <c r="R51" i="14"/>
  <c r="T27" i="14"/>
  <c r="N12" i="14"/>
  <c r="R13" i="14"/>
  <c r="Q27" i="14"/>
  <c r="Q13" i="14"/>
  <c r="J27" i="14"/>
  <c r="S27" i="14" s="1"/>
  <c r="T22" i="14"/>
  <c r="Q22" i="14"/>
  <c r="F12" i="14"/>
  <c r="D27" i="14"/>
  <c r="B12" i="14"/>
  <c r="S49" i="14"/>
  <c r="I48" i="14"/>
  <c r="T49" i="14"/>
  <c r="T51" i="14"/>
  <c r="E12" i="14"/>
  <c r="M12" i="14"/>
  <c r="S28" i="14"/>
  <c r="S29" i="14"/>
  <c r="S30" i="14"/>
  <c r="S31" i="14"/>
  <c r="T32" i="14"/>
  <c r="S40" i="14"/>
  <c r="S41" i="14"/>
  <c r="S43" i="14"/>
  <c r="S44" i="14"/>
  <c r="D49" i="14"/>
  <c r="D48" i="14" s="1"/>
  <c r="R49" i="14"/>
  <c r="T50" i="14"/>
  <c r="S14" i="14"/>
  <c r="S15" i="14"/>
  <c r="S16" i="14"/>
  <c r="S20" i="14"/>
  <c r="S21" i="14"/>
  <c r="R32" i="14"/>
  <c r="J23" i="14"/>
  <c r="J24" i="14"/>
  <c r="P24" i="14" s="1"/>
  <c r="J25" i="14"/>
  <c r="P25" i="14" s="1"/>
  <c r="J26" i="14"/>
  <c r="P26" i="14" s="1"/>
  <c r="P28" i="14"/>
  <c r="I32" i="14"/>
  <c r="S37" i="14"/>
  <c r="S38" i="14"/>
  <c r="P39" i="14"/>
  <c r="P44" i="14"/>
  <c r="T13" i="14"/>
  <c r="S17" i="14"/>
  <c r="S18" i="14"/>
  <c r="J33" i="14"/>
  <c r="S33" i="14" s="1"/>
  <c r="J34" i="14"/>
  <c r="P34" i="14" s="1"/>
  <c r="J35" i="14"/>
  <c r="P35" i="14" s="1"/>
  <c r="R48" i="14" l="1"/>
  <c r="S42" i="14"/>
  <c r="J51" i="14"/>
  <c r="J48" i="14" s="1"/>
  <c r="S48" i="14" s="1"/>
  <c r="D12" i="14"/>
  <c r="S19" i="14"/>
  <c r="J13" i="14"/>
  <c r="P13" i="14" s="1"/>
  <c r="Q48" i="14"/>
  <c r="T48" i="14"/>
  <c r="T12" i="14"/>
  <c r="P27" i="14"/>
  <c r="Q12" i="14"/>
  <c r="I12" i="14"/>
  <c r="S25" i="14"/>
  <c r="R12" i="14"/>
  <c r="P23" i="14"/>
  <c r="J22" i="14"/>
  <c r="S23" i="14"/>
  <c r="S39" i="14"/>
  <c r="S24" i="14"/>
  <c r="J36" i="14"/>
  <c r="P38" i="14"/>
  <c r="S35" i="14"/>
  <c r="J32" i="14"/>
  <c r="P32" i="14" s="1"/>
  <c r="P33" i="14"/>
  <c r="S34" i="14"/>
  <c r="S26" i="14"/>
  <c r="P48" i="14" l="1"/>
  <c r="S13" i="14"/>
  <c r="S51" i="14"/>
  <c r="P51" i="14"/>
  <c r="J12" i="14"/>
  <c r="P12" i="14" s="1"/>
  <c r="S36" i="14"/>
  <c r="P36" i="14"/>
  <c r="P22" i="14"/>
  <c r="S22" i="14"/>
  <c r="S32" i="14"/>
  <c r="S12" i="14" l="1"/>
  <c r="E36" i="13" l="1"/>
  <c r="F36" i="13"/>
  <c r="D21" i="13"/>
  <c r="D15" i="13"/>
  <c r="D16" i="13"/>
  <c r="D17" i="13"/>
  <c r="D18" i="13"/>
  <c r="D19" i="13"/>
  <c r="D20" i="13"/>
  <c r="D14" i="13"/>
  <c r="B60" i="13"/>
  <c r="N51" i="13"/>
  <c r="M51" i="13"/>
  <c r="K51" i="13"/>
  <c r="H51" i="13"/>
  <c r="G51" i="13"/>
  <c r="F51" i="13"/>
  <c r="E51" i="13"/>
  <c r="C51" i="13"/>
  <c r="B51" i="13"/>
  <c r="A51" i="13"/>
  <c r="N50" i="13"/>
  <c r="M50" i="13"/>
  <c r="R50" i="13" s="1"/>
  <c r="K50" i="13"/>
  <c r="H50" i="13"/>
  <c r="G50" i="13"/>
  <c r="F50" i="13"/>
  <c r="E50" i="13"/>
  <c r="C50" i="13"/>
  <c r="B50" i="13"/>
  <c r="A50" i="13"/>
  <c r="N49" i="13"/>
  <c r="N48" i="13" s="1"/>
  <c r="M49" i="13"/>
  <c r="K49" i="13"/>
  <c r="H49" i="13"/>
  <c r="G49" i="13"/>
  <c r="F49" i="13"/>
  <c r="E49" i="13"/>
  <c r="C49" i="13"/>
  <c r="B49" i="13"/>
  <c r="A49" i="13"/>
  <c r="O48" i="13"/>
  <c r="L48" i="13"/>
  <c r="R44" i="13"/>
  <c r="I44" i="13"/>
  <c r="J44" i="13" s="1"/>
  <c r="S44" i="13" s="1"/>
  <c r="D44" i="13"/>
  <c r="T43" i="13"/>
  <c r="R43" i="13"/>
  <c r="Q43" i="13"/>
  <c r="I43" i="13"/>
  <c r="J43" i="13" s="1"/>
  <c r="S43" i="13" s="1"/>
  <c r="D43" i="13"/>
  <c r="T42" i="13"/>
  <c r="R42" i="13"/>
  <c r="Q42" i="13"/>
  <c r="I42" i="13"/>
  <c r="I51" i="13" s="1"/>
  <c r="D42" i="13"/>
  <c r="D51" i="13" s="1"/>
  <c r="T41" i="13"/>
  <c r="R41" i="13"/>
  <c r="Q41" i="13"/>
  <c r="I41" i="13"/>
  <c r="J41" i="13" s="1"/>
  <c r="P41" i="13" s="1"/>
  <c r="D41" i="13"/>
  <c r="T40" i="13"/>
  <c r="R40" i="13"/>
  <c r="Q40" i="13"/>
  <c r="I40" i="13"/>
  <c r="I50" i="13" s="1"/>
  <c r="D40" i="13"/>
  <c r="D50" i="13" s="1"/>
  <c r="T39" i="13"/>
  <c r="R39" i="13"/>
  <c r="Q39" i="13"/>
  <c r="I39" i="13"/>
  <c r="J39" i="13" s="1"/>
  <c r="P39" i="13" s="1"/>
  <c r="D39" i="13"/>
  <c r="T38" i="13"/>
  <c r="R38" i="13"/>
  <c r="Q38" i="13"/>
  <c r="I38" i="13"/>
  <c r="J38" i="13" s="1"/>
  <c r="P38" i="13" s="1"/>
  <c r="D38" i="13"/>
  <c r="T37" i="13"/>
  <c r="R37" i="13"/>
  <c r="Q37" i="13"/>
  <c r="I37" i="13"/>
  <c r="I49" i="13" s="1"/>
  <c r="D37" i="13"/>
  <c r="D49" i="13" s="1"/>
  <c r="O36" i="13"/>
  <c r="N36" i="13"/>
  <c r="M36" i="13"/>
  <c r="L36" i="13"/>
  <c r="K36" i="13"/>
  <c r="H36" i="13"/>
  <c r="G36" i="13"/>
  <c r="C36" i="13"/>
  <c r="B36" i="13"/>
  <c r="T35" i="13"/>
  <c r="R35" i="13"/>
  <c r="Q35" i="13"/>
  <c r="I35" i="13"/>
  <c r="D35" i="13"/>
  <c r="T34" i="13"/>
  <c r="R34" i="13"/>
  <c r="Q34" i="13"/>
  <c r="I34" i="13"/>
  <c r="D34" i="13"/>
  <c r="T33" i="13"/>
  <c r="R33" i="13"/>
  <c r="Q33" i="13"/>
  <c r="I33" i="13"/>
  <c r="D33" i="13"/>
  <c r="O32" i="13"/>
  <c r="N32" i="13"/>
  <c r="M32" i="13"/>
  <c r="L32" i="13"/>
  <c r="K32" i="13"/>
  <c r="H32" i="13"/>
  <c r="G32" i="13"/>
  <c r="F32" i="13"/>
  <c r="E32" i="13"/>
  <c r="C32" i="13"/>
  <c r="B32" i="13"/>
  <c r="T31" i="13"/>
  <c r="R31" i="13"/>
  <c r="Q31" i="13"/>
  <c r="I31" i="13"/>
  <c r="D31" i="13"/>
  <c r="T30" i="13"/>
  <c r="R30" i="13"/>
  <c r="Q30" i="13"/>
  <c r="I30" i="13"/>
  <c r="D30" i="13"/>
  <c r="T29" i="13"/>
  <c r="R29" i="13"/>
  <c r="Q29" i="13"/>
  <c r="I29" i="13"/>
  <c r="D29" i="13"/>
  <c r="T28" i="13"/>
  <c r="R28" i="13"/>
  <c r="Q28" i="13"/>
  <c r="I28" i="13"/>
  <c r="I27" i="13" s="1"/>
  <c r="D28" i="13"/>
  <c r="O27" i="13"/>
  <c r="N27" i="13"/>
  <c r="M27" i="13"/>
  <c r="L27" i="13"/>
  <c r="K27" i="13"/>
  <c r="H27" i="13"/>
  <c r="G27" i="13"/>
  <c r="F27" i="13"/>
  <c r="E27" i="13"/>
  <c r="C27" i="13"/>
  <c r="B27" i="13"/>
  <c r="T26" i="13"/>
  <c r="R26" i="13"/>
  <c r="Q26" i="13"/>
  <c r="I26" i="13"/>
  <c r="J26" i="13" s="1"/>
  <c r="P26" i="13" s="1"/>
  <c r="D26" i="13"/>
  <c r="T25" i="13"/>
  <c r="R25" i="13"/>
  <c r="Q25" i="13"/>
  <c r="I25" i="13"/>
  <c r="J25" i="13" s="1"/>
  <c r="P25" i="13" s="1"/>
  <c r="D25" i="13"/>
  <c r="T24" i="13"/>
  <c r="R24" i="13"/>
  <c r="Q24" i="13"/>
  <c r="I24" i="13"/>
  <c r="J24" i="13" s="1"/>
  <c r="P24" i="13" s="1"/>
  <c r="D24" i="13"/>
  <c r="T23" i="13"/>
  <c r="R23" i="13"/>
  <c r="Q23" i="13"/>
  <c r="I23" i="13"/>
  <c r="I22" i="13" s="1"/>
  <c r="D23" i="13"/>
  <c r="O22" i="13"/>
  <c r="N22" i="13"/>
  <c r="M22" i="13"/>
  <c r="L22" i="13"/>
  <c r="K22" i="13"/>
  <c r="H22" i="13"/>
  <c r="G22" i="13"/>
  <c r="F22" i="13"/>
  <c r="E22" i="13"/>
  <c r="C22" i="13"/>
  <c r="B22" i="13"/>
  <c r="T21" i="13"/>
  <c r="R21" i="13"/>
  <c r="Q21" i="13"/>
  <c r="I21" i="13"/>
  <c r="J21" i="13" s="1"/>
  <c r="P21" i="13" s="1"/>
  <c r="T20" i="13"/>
  <c r="R20" i="13"/>
  <c r="Q20" i="13"/>
  <c r="I20" i="13"/>
  <c r="J20" i="13" s="1"/>
  <c r="P20" i="13" s="1"/>
  <c r="T19" i="13"/>
  <c r="R19" i="13"/>
  <c r="Q19" i="13"/>
  <c r="I19" i="13"/>
  <c r="J19" i="13" s="1"/>
  <c r="P19" i="13" s="1"/>
  <c r="T18" i="13"/>
  <c r="R18" i="13"/>
  <c r="Q18" i="13"/>
  <c r="I18" i="13"/>
  <c r="J18" i="13" s="1"/>
  <c r="P18" i="13" s="1"/>
  <c r="T17" i="13"/>
  <c r="R17" i="13"/>
  <c r="Q17" i="13"/>
  <c r="I17" i="13"/>
  <c r="J17" i="13" s="1"/>
  <c r="P17" i="13" s="1"/>
  <c r="T16" i="13"/>
  <c r="R16" i="13"/>
  <c r="Q16" i="13"/>
  <c r="I16" i="13"/>
  <c r="J16" i="13" s="1"/>
  <c r="P16" i="13" s="1"/>
  <c r="T15" i="13"/>
  <c r="R15" i="13"/>
  <c r="Q15" i="13"/>
  <c r="I15" i="13"/>
  <c r="J15" i="13" s="1"/>
  <c r="P15" i="13" s="1"/>
  <c r="T14" i="13"/>
  <c r="R14" i="13"/>
  <c r="Q14" i="13"/>
  <c r="I14" i="13"/>
  <c r="J14" i="13" s="1"/>
  <c r="U13" i="13"/>
  <c r="O13" i="13"/>
  <c r="N13" i="13"/>
  <c r="M13" i="13"/>
  <c r="L13" i="13"/>
  <c r="K13" i="13"/>
  <c r="H13" i="13"/>
  <c r="G13" i="13"/>
  <c r="G12" i="13" s="1"/>
  <c r="F13" i="13"/>
  <c r="E13" i="13"/>
  <c r="C13" i="13"/>
  <c r="B13" i="13"/>
  <c r="K48" i="13" l="1"/>
  <c r="I13" i="13"/>
  <c r="Q27" i="13"/>
  <c r="K12" i="13"/>
  <c r="Q13" i="13"/>
  <c r="T36" i="13"/>
  <c r="O12" i="13"/>
  <c r="C12" i="13"/>
  <c r="H12" i="13"/>
  <c r="M12" i="13"/>
  <c r="D22" i="13"/>
  <c r="S25" i="13"/>
  <c r="R32" i="13"/>
  <c r="J37" i="13"/>
  <c r="J49" i="13" s="1"/>
  <c r="J13" i="13"/>
  <c r="S13" i="13" s="1"/>
  <c r="S24" i="13"/>
  <c r="D32" i="13"/>
  <c r="S39" i="13"/>
  <c r="H48" i="13"/>
  <c r="D13" i="13"/>
  <c r="R36" i="13"/>
  <c r="T51" i="13"/>
  <c r="J40" i="13"/>
  <c r="P40" i="13" s="1"/>
  <c r="J42" i="13"/>
  <c r="S42" i="13" s="1"/>
  <c r="Q49" i="13"/>
  <c r="I36" i="13"/>
  <c r="G48" i="13"/>
  <c r="Q51" i="13"/>
  <c r="Q36" i="13"/>
  <c r="E48" i="13"/>
  <c r="T50" i="13"/>
  <c r="T49" i="13"/>
  <c r="D48" i="13"/>
  <c r="B48" i="13"/>
  <c r="C48" i="13"/>
  <c r="D36" i="13"/>
  <c r="I32" i="13"/>
  <c r="T27" i="13"/>
  <c r="T32" i="13"/>
  <c r="Q32" i="13"/>
  <c r="D27" i="13"/>
  <c r="T22" i="13"/>
  <c r="R22" i="13"/>
  <c r="Q22" i="13"/>
  <c r="L12" i="13"/>
  <c r="S26" i="13"/>
  <c r="R13" i="13"/>
  <c r="N12" i="13"/>
  <c r="R12" i="13" s="1"/>
  <c r="F12" i="13"/>
  <c r="B12" i="13"/>
  <c r="I48" i="13"/>
  <c r="T13" i="13"/>
  <c r="S14" i="13"/>
  <c r="S15" i="13"/>
  <c r="S16" i="13"/>
  <c r="S17" i="13"/>
  <c r="S18" i="13"/>
  <c r="S19" i="13"/>
  <c r="S20" i="13"/>
  <c r="S21" i="13"/>
  <c r="R49" i="13"/>
  <c r="R51" i="13"/>
  <c r="P14" i="13"/>
  <c r="R27" i="13"/>
  <c r="J35" i="13"/>
  <c r="P35" i="13" s="1"/>
  <c r="P43" i="13"/>
  <c r="P44" i="13"/>
  <c r="T44" i="13"/>
  <c r="M48" i="13"/>
  <c r="Q50" i="13"/>
  <c r="E12" i="13"/>
  <c r="I12" i="13"/>
  <c r="J28" i="13"/>
  <c r="S28" i="13" s="1"/>
  <c r="J29" i="13"/>
  <c r="P29" i="13" s="1"/>
  <c r="J30" i="13"/>
  <c r="P30" i="13" s="1"/>
  <c r="J31" i="13"/>
  <c r="P31" i="13" s="1"/>
  <c r="Q44" i="13"/>
  <c r="F48" i="13"/>
  <c r="Q48" i="13" s="1"/>
  <c r="S37" i="13"/>
  <c r="S38" i="13"/>
  <c r="S41" i="13"/>
  <c r="J33" i="13"/>
  <c r="S33" i="13" s="1"/>
  <c r="J34" i="13"/>
  <c r="P34" i="13" s="1"/>
  <c r="J23" i="13"/>
  <c r="B60" i="12"/>
  <c r="N51" i="12"/>
  <c r="M51" i="12"/>
  <c r="K51" i="12"/>
  <c r="H51" i="12"/>
  <c r="G51" i="12"/>
  <c r="F51" i="12"/>
  <c r="E51" i="12"/>
  <c r="C51" i="12"/>
  <c r="B51" i="12"/>
  <c r="A51" i="12"/>
  <c r="N50" i="12"/>
  <c r="M50" i="12"/>
  <c r="K50" i="12"/>
  <c r="H50" i="12"/>
  <c r="G50" i="12"/>
  <c r="F50" i="12"/>
  <c r="E50" i="12"/>
  <c r="C50" i="12"/>
  <c r="B50" i="12"/>
  <c r="A50" i="12"/>
  <c r="N49" i="12"/>
  <c r="M49" i="12"/>
  <c r="K49" i="12"/>
  <c r="H49" i="12"/>
  <c r="G49" i="12"/>
  <c r="F49" i="12"/>
  <c r="E49" i="12"/>
  <c r="C49" i="12"/>
  <c r="B49" i="12"/>
  <c r="A49" i="12"/>
  <c r="O48" i="12"/>
  <c r="L48" i="12"/>
  <c r="R44" i="12"/>
  <c r="I44" i="12"/>
  <c r="D44" i="12"/>
  <c r="T43" i="12"/>
  <c r="R43" i="12"/>
  <c r="Q43" i="12"/>
  <c r="I43" i="12"/>
  <c r="D43" i="12"/>
  <c r="T42" i="12"/>
  <c r="R42" i="12"/>
  <c r="Q42" i="12"/>
  <c r="I42" i="12"/>
  <c r="I51" i="12" s="1"/>
  <c r="D42" i="12"/>
  <c r="D51" i="12" s="1"/>
  <c r="T41" i="12"/>
  <c r="R41" i="12"/>
  <c r="Q41" i="12"/>
  <c r="I41" i="12"/>
  <c r="D41" i="12"/>
  <c r="T40" i="12"/>
  <c r="R40" i="12"/>
  <c r="Q40" i="12"/>
  <c r="I40" i="12"/>
  <c r="I50" i="12" s="1"/>
  <c r="D40" i="12"/>
  <c r="D50" i="12" s="1"/>
  <c r="T39" i="12"/>
  <c r="R39" i="12"/>
  <c r="Q39" i="12"/>
  <c r="I39" i="12"/>
  <c r="D39" i="12"/>
  <c r="T38" i="12"/>
  <c r="R38" i="12"/>
  <c r="Q38" i="12"/>
  <c r="I38" i="12"/>
  <c r="D38" i="12"/>
  <c r="T37" i="12"/>
  <c r="R37" i="12"/>
  <c r="Q37" i="12"/>
  <c r="I37" i="12"/>
  <c r="I49" i="12" s="1"/>
  <c r="D37" i="12"/>
  <c r="D49" i="12" s="1"/>
  <c r="O36" i="12"/>
  <c r="N36" i="12"/>
  <c r="M36" i="12"/>
  <c r="L36" i="12"/>
  <c r="K36" i="12"/>
  <c r="H36" i="12"/>
  <c r="G36" i="12"/>
  <c r="F36" i="12"/>
  <c r="E36" i="12"/>
  <c r="C36" i="12"/>
  <c r="B36" i="12"/>
  <c r="T35" i="12"/>
  <c r="R35" i="12"/>
  <c r="Q35" i="12"/>
  <c r="I35" i="12"/>
  <c r="J35" i="12" s="1"/>
  <c r="P35" i="12" s="1"/>
  <c r="D35" i="12"/>
  <c r="T34" i="12"/>
  <c r="R34" i="12"/>
  <c r="Q34" i="12"/>
  <c r="I34" i="12"/>
  <c r="J34" i="12" s="1"/>
  <c r="P34" i="12" s="1"/>
  <c r="D34" i="12"/>
  <c r="T33" i="12"/>
  <c r="R33" i="12"/>
  <c r="Q33" i="12"/>
  <c r="I33" i="12"/>
  <c r="J33" i="12" s="1"/>
  <c r="D33" i="12"/>
  <c r="O32" i="12"/>
  <c r="N32" i="12"/>
  <c r="R32" i="12" s="1"/>
  <c r="M32" i="12"/>
  <c r="L32" i="12"/>
  <c r="K32" i="12"/>
  <c r="I32" i="12"/>
  <c r="H32" i="12"/>
  <c r="G32" i="12"/>
  <c r="F32" i="12"/>
  <c r="E32" i="12"/>
  <c r="C32" i="12"/>
  <c r="B32" i="12"/>
  <c r="T31" i="12"/>
  <c r="R31" i="12"/>
  <c r="Q31" i="12"/>
  <c r="I31" i="12"/>
  <c r="D31" i="12"/>
  <c r="T30" i="12"/>
  <c r="R30" i="12"/>
  <c r="Q30" i="12"/>
  <c r="I30" i="12"/>
  <c r="D30" i="12"/>
  <c r="T29" i="12"/>
  <c r="R29" i="12"/>
  <c r="Q29" i="12"/>
  <c r="I29" i="12"/>
  <c r="D29" i="12"/>
  <c r="T28" i="12"/>
  <c r="R28" i="12"/>
  <c r="Q28" i="12"/>
  <c r="I28" i="12"/>
  <c r="D28" i="12"/>
  <c r="O27" i="12"/>
  <c r="N27" i="12"/>
  <c r="R27" i="12" s="1"/>
  <c r="M27" i="12"/>
  <c r="L27" i="12"/>
  <c r="K27" i="12"/>
  <c r="H27" i="12"/>
  <c r="G27" i="12"/>
  <c r="F27" i="12"/>
  <c r="E27" i="12"/>
  <c r="C27" i="12"/>
  <c r="B27" i="12"/>
  <c r="T26" i="12"/>
  <c r="R26" i="12"/>
  <c r="Q26" i="12"/>
  <c r="I26" i="12"/>
  <c r="D26" i="12"/>
  <c r="T25" i="12"/>
  <c r="R25" i="12"/>
  <c r="Q25" i="12"/>
  <c r="I25" i="12"/>
  <c r="D25" i="12"/>
  <c r="T24" i="12"/>
  <c r="R24" i="12"/>
  <c r="Q24" i="12"/>
  <c r="I24" i="12"/>
  <c r="D24" i="12"/>
  <c r="T23" i="12"/>
  <c r="R23" i="12"/>
  <c r="Q23" i="12"/>
  <c r="I23" i="12"/>
  <c r="D23" i="12"/>
  <c r="O22" i="12"/>
  <c r="N22" i="12"/>
  <c r="M22" i="12"/>
  <c r="L22" i="12"/>
  <c r="K22" i="12"/>
  <c r="H22" i="12"/>
  <c r="G22" i="12"/>
  <c r="F22" i="12"/>
  <c r="E22" i="12"/>
  <c r="C22" i="12"/>
  <c r="B22" i="12"/>
  <c r="T21" i="12"/>
  <c r="R21" i="12"/>
  <c r="Q21" i="12"/>
  <c r="I21" i="12"/>
  <c r="D21" i="12"/>
  <c r="T20" i="12"/>
  <c r="R20" i="12"/>
  <c r="Q20" i="12"/>
  <c r="I20" i="12"/>
  <c r="D20" i="12"/>
  <c r="T19" i="12"/>
  <c r="R19" i="12"/>
  <c r="Q19" i="12"/>
  <c r="I19" i="12"/>
  <c r="D19" i="12"/>
  <c r="T18" i="12"/>
  <c r="R18" i="12"/>
  <c r="Q18" i="12"/>
  <c r="I18" i="12"/>
  <c r="D18" i="12"/>
  <c r="T17" i="12"/>
  <c r="R17" i="12"/>
  <c r="Q17" i="12"/>
  <c r="I17" i="12"/>
  <c r="D17" i="12"/>
  <c r="T16" i="12"/>
  <c r="R16" i="12"/>
  <c r="Q16" i="12"/>
  <c r="I16" i="12"/>
  <c r="D16" i="12"/>
  <c r="T15" i="12"/>
  <c r="R15" i="12"/>
  <c r="Q15" i="12"/>
  <c r="I15" i="12"/>
  <c r="D15" i="12"/>
  <c r="T14" i="12"/>
  <c r="R14" i="12"/>
  <c r="Q14" i="12"/>
  <c r="I14" i="12"/>
  <c r="D14" i="12"/>
  <c r="U13" i="12"/>
  <c r="O13" i="12"/>
  <c r="N13" i="12"/>
  <c r="M13" i="12"/>
  <c r="L13" i="12"/>
  <c r="K13" i="12"/>
  <c r="H13" i="12"/>
  <c r="G13" i="12"/>
  <c r="F13" i="12"/>
  <c r="E13" i="12"/>
  <c r="C13" i="12"/>
  <c r="B13" i="12"/>
  <c r="B60" i="10"/>
  <c r="N51" i="10"/>
  <c r="M51" i="10"/>
  <c r="K51" i="10"/>
  <c r="H51" i="10"/>
  <c r="G51" i="10"/>
  <c r="F51" i="10"/>
  <c r="E51" i="10"/>
  <c r="C51" i="10"/>
  <c r="B51" i="10"/>
  <c r="A51" i="10"/>
  <c r="N50" i="10"/>
  <c r="M50" i="10"/>
  <c r="K50" i="10"/>
  <c r="H50" i="10"/>
  <c r="G50" i="10"/>
  <c r="F50" i="10"/>
  <c r="E50" i="10"/>
  <c r="C50" i="10"/>
  <c r="B50" i="10"/>
  <c r="A50" i="10"/>
  <c r="N49" i="10"/>
  <c r="M49" i="10"/>
  <c r="K49" i="10"/>
  <c r="H49" i="10"/>
  <c r="H48" i="10" s="1"/>
  <c r="G49" i="10"/>
  <c r="F49" i="10"/>
  <c r="E49" i="10"/>
  <c r="C49" i="10"/>
  <c r="B49" i="10"/>
  <c r="A49" i="10"/>
  <c r="O48" i="10"/>
  <c r="L48" i="10"/>
  <c r="T43" i="10"/>
  <c r="R43" i="10"/>
  <c r="Q43" i="10"/>
  <c r="I43" i="10"/>
  <c r="J43" i="10" s="1"/>
  <c r="P43" i="10" s="1"/>
  <c r="D43" i="10"/>
  <c r="T42" i="10"/>
  <c r="R42" i="10"/>
  <c r="Q42" i="10"/>
  <c r="I42" i="10"/>
  <c r="I51" i="10" s="1"/>
  <c r="D42" i="10"/>
  <c r="D51" i="10" s="1"/>
  <c r="T41" i="10"/>
  <c r="R41" i="10"/>
  <c r="Q41" i="10"/>
  <c r="I41" i="10"/>
  <c r="J41" i="10" s="1"/>
  <c r="P41" i="10" s="1"/>
  <c r="D41" i="10"/>
  <c r="T40" i="10"/>
  <c r="R40" i="10"/>
  <c r="Q40" i="10"/>
  <c r="I40" i="10"/>
  <c r="I50" i="10" s="1"/>
  <c r="D40" i="10"/>
  <c r="D50" i="10" s="1"/>
  <c r="T39" i="10"/>
  <c r="R39" i="10"/>
  <c r="Q39" i="10"/>
  <c r="I39" i="10"/>
  <c r="J39" i="10" s="1"/>
  <c r="P39" i="10" s="1"/>
  <c r="D39" i="10"/>
  <c r="T38" i="10"/>
  <c r="R38" i="10"/>
  <c r="Q38" i="10"/>
  <c r="I38" i="10"/>
  <c r="J38" i="10" s="1"/>
  <c r="P38" i="10" s="1"/>
  <c r="D38" i="10"/>
  <c r="T37" i="10"/>
  <c r="R37" i="10"/>
  <c r="Q37" i="10"/>
  <c r="I37" i="10"/>
  <c r="I49" i="10" s="1"/>
  <c r="D37" i="10"/>
  <c r="D49" i="10" s="1"/>
  <c r="O36" i="10"/>
  <c r="N36" i="10"/>
  <c r="M36" i="10"/>
  <c r="L36" i="10"/>
  <c r="K36" i="10"/>
  <c r="H36" i="10"/>
  <c r="G36" i="10"/>
  <c r="F36" i="10"/>
  <c r="E36" i="10"/>
  <c r="C36" i="10"/>
  <c r="B36" i="10"/>
  <c r="T35" i="10"/>
  <c r="R35" i="10"/>
  <c r="Q35" i="10"/>
  <c r="I35" i="10"/>
  <c r="D35" i="10"/>
  <c r="T34" i="10"/>
  <c r="R34" i="10"/>
  <c r="Q34" i="10"/>
  <c r="I34" i="10"/>
  <c r="D34" i="10"/>
  <c r="T33" i="10"/>
  <c r="R33" i="10"/>
  <c r="Q33" i="10"/>
  <c r="I33" i="10"/>
  <c r="D33" i="10"/>
  <c r="O32" i="10"/>
  <c r="N32" i="10"/>
  <c r="M32" i="10"/>
  <c r="L32" i="10"/>
  <c r="K32" i="10"/>
  <c r="H32" i="10"/>
  <c r="G32" i="10"/>
  <c r="F32" i="10"/>
  <c r="E32" i="10"/>
  <c r="C32" i="10"/>
  <c r="B32" i="10"/>
  <c r="T31" i="10"/>
  <c r="R31" i="10"/>
  <c r="Q31" i="10"/>
  <c r="I31" i="10"/>
  <c r="D31" i="10"/>
  <c r="T30" i="10"/>
  <c r="R30" i="10"/>
  <c r="Q30" i="10"/>
  <c r="I30" i="10"/>
  <c r="D30" i="10"/>
  <c r="T29" i="10"/>
  <c r="R29" i="10"/>
  <c r="Q29" i="10"/>
  <c r="I29" i="10"/>
  <c r="D29" i="10"/>
  <c r="T28" i="10"/>
  <c r="R28" i="10"/>
  <c r="Q28" i="10"/>
  <c r="I28" i="10"/>
  <c r="D28" i="10"/>
  <c r="O27" i="10"/>
  <c r="N27" i="10"/>
  <c r="M27" i="10"/>
  <c r="L27" i="10"/>
  <c r="K27" i="10"/>
  <c r="H27" i="10"/>
  <c r="G27" i="10"/>
  <c r="F27" i="10"/>
  <c r="E27" i="10"/>
  <c r="C27" i="10"/>
  <c r="B27" i="10"/>
  <c r="T26" i="10"/>
  <c r="R26" i="10"/>
  <c r="Q26" i="10"/>
  <c r="I26" i="10"/>
  <c r="D26" i="10"/>
  <c r="T25" i="10"/>
  <c r="R25" i="10"/>
  <c r="Q25" i="10"/>
  <c r="I25" i="10"/>
  <c r="D25" i="10"/>
  <c r="T24" i="10"/>
  <c r="R24" i="10"/>
  <c r="Q24" i="10"/>
  <c r="I24" i="10"/>
  <c r="D24" i="10"/>
  <c r="T23" i="10"/>
  <c r="R23" i="10"/>
  <c r="Q23" i="10"/>
  <c r="I23" i="10"/>
  <c r="D23" i="10"/>
  <c r="O22" i="10"/>
  <c r="N22" i="10"/>
  <c r="M22" i="10"/>
  <c r="K22" i="10"/>
  <c r="H22" i="10"/>
  <c r="G22" i="10"/>
  <c r="F22" i="10"/>
  <c r="E22" i="10"/>
  <c r="C22" i="10"/>
  <c r="B22" i="10"/>
  <c r="T21" i="10"/>
  <c r="R21" i="10"/>
  <c r="Q21" i="10"/>
  <c r="I21" i="10"/>
  <c r="J21" i="10" s="1"/>
  <c r="P21" i="10" s="1"/>
  <c r="D21" i="10"/>
  <c r="T20" i="10"/>
  <c r="R20" i="10"/>
  <c r="Q20" i="10"/>
  <c r="I20" i="10"/>
  <c r="J20" i="10" s="1"/>
  <c r="S20" i="10" s="1"/>
  <c r="D20" i="10"/>
  <c r="T19" i="10"/>
  <c r="R19" i="10"/>
  <c r="Q19" i="10"/>
  <c r="I19" i="10"/>
  <c r="J19" i="10" s="1"/>
  <c r="P19" i="10" s="1"/>
  <c r="D19" i="10"/>
  <c r="T18" i="10"/>
  <c r="R18" i="10"/>
  <c r="Q18" i="10"/>
  <c r="I18" i="10"/>
  <c r="J18" i="10" s="1"/>
  <c r="P18" i="10" s="1"/>
  <c r="D18" i="10"/>
  <c r="T17" i="10"/>
  <c r="R17" i="10"/>
  <c r="Q17" i="10"/>
  <c r="I17" i="10"/>
  <c r="J17" i="10" s="1"/>
  <c r="S17" i="10" s="1"/>
  <c r="D17" i="10"/>
  <c r="T16" i="10"/>
  <c r="R16" i="10"/>
  <c r="Q16" i="10"/>
  <c r="I16" i="10"/>
  <c r="J16" i="10" s="1"/>
  <c r="P16" i="10" s="1"/>
  <c r="D16" i="10"/>
  <c r="T15" i="10"/>
  <c r="R15" i="10"/>
  <c r="Q15" i="10"/>
  <c r="I15" i="10"/>
  <c r="D15" i="10"/>
  <c r="T14" i="10"/>
  <c r="R14" i="10"/>
  <c r="Q14" i="10"/>
  <c r="I14" i="10"/>
  <c r="J14" i="10" s="1"/>
  <c r="P14" i="10" s="1"/>
  <c r="D14" i="10"/>
  <c r="U13" i="10"/>
  <c r="O13" i="10"/>
  <c r="N13" i="10"/>
  <c r="M13" i="10"/>
  <c r="L13" i="10"/>
  <c r="K13" i="10"/>
  <c r="H13" i="10"/>
  <c r="G13" i="10"/>
  <c r="F13" i="10"/>
  <c r="E13" i="10"/>
  <c r="C13" i="10"/>
  <c r="B13" i="10"/>
  <c r="B60" i="11"/>
  <c r="N51" i="11"/>
  <c r="M51" i="11"/>
  <c r="K51" i="11"/>
  <c r="H51" i="11"/>
  <c r="G51" i="11"/>
  <c r="F51" i="11"/>
  <c r="E51" i="11"/>
  <c r="C51" i="11"/>
  <c r="B51" i="11"/>
  <c r="A51" i="11"/>
  <c r="N50" i="11"/>
  <c r="M50" i="11"/>
  <c r="K50" i="11"/>
  <c r="H50" i="11"/>
  <c r="G50" i="11"/>
  <c r="F50" i="11"/>
  <c r="E50" i="11"/>
  <c r="C50" i="11"/>
  <c r="B50" i="11"/>
  <c r="A50" i="11"/>
  <c r="N49" i="11"/>
  <c r="M49" i="11"/>
  <c r="K49" i="11"/>
  <c r="H49" i="11"/>
  <c r="G49" i="11"/>
  <c r="F49" i="11"/>
  <c r="E49" i="11"/>
  <c r="C49" i="11"/>
  <c r="B49" i="11"/>
  <c r="A49" i="11"/>
  <c r="O48" i="11"/>
  <c r="L48" i="11"/>
  <c r="T43" i="11"/>
  <c r="R43" i="11"/>
  <c r="Q43" i="11"/>
  <c r="I43" i="11"/>
  <c r="J43" i="11" s="1"/>
  <c r="P43" i="11" s="1"/>
  <c r="D43" i="11"/>
  <c r="T42" i="11"/>
  <c r="R42" i="11"/>
  <c r="Q42" i="11"/>
  <c r="I42" i="11"/>
  <c r="I51" i="11" s="1"/>
  <c r="D42" i="11"/>
  <c r="D51" i="11" s="1"/>
  <c r="T41" i="11"/>
  <c r="R41" i="11"/>
  <c r="Q41" i="11"/>
  <c r="I41" i="11"/>
  <c r="J41" i="11" s="1"/>
  <c r="P41" i="11" s="1"/>
  <c r="D41" i="11"/>
  <c r="T40" i="11"/>
  <c r="R40" i="11"/>
  <c r="Q40" i="11"/>
  <c r="I40" i="11"/>
  <c r="I50" i="11" s="1"/>
  <c r="D40" i="11"/>
  <c r="D50" i="11" s="1"/>
  <c r="T39" i="11"/>
  <c r="R39" i="11"/>
  <c r="Q39" i="11"/>
  <c r="I39" i="11"/>
  <c r="J39" i="11" s="1"/>
  <c r="P39" i="11" s="1"/>
  <c r="D39" i="11"/>
  <c r="T38" i="11"/>
  <c r="R38" i="11"/>
  <c r="Q38" i="11"/>
  <c r="I38" i="11"/>
  <c r="D38" i="11"/>
  <c r="T37" i="11"/>
  <c r="R37" i="11"/>
  <c r="Q37" i="11"/>
  <c r="I37" i="11"/>
  <c r="D37" i="11"/>
  <c r="O36" i="11"/>
  <c r="N36" i="11"/>
  <c r="M36" i="11"/>
  <c r="L36" i="11"/>
  <c r="K36" i="11"/>
  <c r="H36" i="11"/>
  <c r="G36" i="11"/>
  <c r="F36" i="11"/>
  <c r="E36" i="11"/>
  <c r="C36" i="11"/>
  <c r="B36" i="11"/>
  <c r="T34" i="11"/>
  <c r="R34" i="11"/>
  <c r="Q34" i="11"/>
  <c r="I34" i="11"/>
  <c r="D34" i="11"/>
  <c r="T35" i="11"/>
  <c r="R35" i="11"/>
  <c r="Q35" i="11"/>
  <c r="I35" i="11"/>
  <c r="D35" i="11"/>
  <c r="T33" i="11"/>
  <c r="R33" i="11"/>
  <c r="Q33" i="11"/>
  <c r="I33" i="11"/>
  <c r="D33" i="11"/>
  <c r="T30" i="11"/>
  <c r="R30" i="11"/>
  <c r="Q30" i="11"/>
  <c r="J30" i="11"/>
  <c r="S30" i="11" s="1"/>
  <c r="D30" i="11"/>
  <c r="T29" i="11"/>
  <c r="R29" i="11"/>
  <c r="Q29" i="11"/>
  <c r="J29" i="11"/>
  <c r="P29" i="11" s="1"/>
  <c r="D29" i="11"/>
  <c r="T31" i="11"/>
  <c r="R31" i="11"/>
  <c r="Q31" i="11"/>
  <c r="I31" i="11"/>
  <c r="I27" i="11" s="1"/>
  <c r="D31" i="11"/>
  <c r="T28" i="11"/>
  <c r="R28" i="11"/>
  <c r="Q28" i="11"/>
  <c r="J28" i="11"/>
  <c r="D28" i="11"/>
  <c r="T25" i="11"/>
  <c r="R25" i="11"/>
  <c r="Q25" i="11"/>
  <c r="J25" i="11"/>
  <c r="S25" i="11" s="1"/>
  <c r="D25" i="11"/>
  <c r="T24" i="11"/>
  <c r="R24" i="11"/>
  <c r="Q24" i="11"/>
  <c r="J24" i="11"/>
  <c r="P24" i="11" s="1"/>
  <c r="D24" i="11"/>
  <c r="T26" i="11"/>
  <c r="R26" i="11"/>
  <c r="Q26" i="11"/>
  <c r="I26" i="11"/>
  <c r="D26" i="11"/>
  <c r="T23" i="11"/>
  <c r="R23" i="11"/>
  <c r="Q23" i="11"/>
  <c r="J23" i="11"/>
  <c r="D23" i="11"/>
  <c r="T21" i="11"/>
  <c r="R21" i="11"/>
  <c r="Q21" i="11"/>
  <c r="J21" i="11"/>
  <c r="S21" i="11" s="1"/>
  <c r="D21" i="11"/>
  <c r="T20" i="11"/>
  <c r="R20" i="11"/>
  <c r="Q20" i="11"/>
  <c r="J20" i="11"/>
  <c r="P20" i="11" s="1"/>
  <c r="D20" i="11"/>
  <c r="T19" i="11"/>
  <c r="R19" i="11"/>
  <c r="Q19" i="11"/>
  <c r="J19" i="11"/>
  <c r="P19" i="11" s="1"/>
  <c r="D19" i="11"/>
  <c r="T18" i="11"/>
  <c r="R18" i="11"/>
  <c r="Q18" i="11"/>
  <c r="J18" i="11"/>
  <c r="P18" i="11" s="1"/>
  <c r="D18" i="11"/>
  <c r="T17" i="11"/>
  <c r="R17" i="11"/>
  <c r="Q17" i="11"/>
  <c r="J17" i="11"/>
  <c r="S17" i="11" s="1"/>
  <c r="D17" i="11"/>
  <c r="T16" i="11"/>
  <c r="R16" i="11"/>
  <c r="Q16" i="11"/>
  <c r="J16" i="11"/>
  <c r="P16" i="11" s="1"/>
  <c r="D16" i="11"/>
  <c r="T15" i="11"/>
  <c r="R15" i="11"/>
  <c r="Q15" i="11"/>
  <c r="J15" i="11"/>
  <c r="P15" i="11" s="1"/>
  <c r="D15" i="11"/>
  <c r="T14" i="11"/>
  <c r="R14" i="11"/>
  <c r="Q14" i="11"/>
  <c r="J14" i="11"/>
  <c r="P14" i="11" s="1"/>
  <c r="D14" i="11"/>
  <c r="U13" i="11"/>
  <c r="O13" i="11"/>
  <c r="N13" i="11"/>
  <c r="M13" i="11"/>
  <c r="L13" i="11"/>
  <c r="K13" i="11"/>
  <c r="I13" i="11"/>
  <c r="H13" i="11"/>
  <c r="G13" i="11"/>
  <c r="F13" i="11"/>
  <c r="E13" i="11"/>
  <c r="C13" i="11"/>
  <c r="B13" i="11"/>
  <c r="P13" i="13" l="1"/>
  <c r="L12" i="12"/>
  <c r="E48" i="12"/>
  <c r="K12" i="10"/>
  <c r="E48" i="10"/>
  <c r="B12" i="12"/>
  <c r="G12" i="12"/>
  <c r="I22" i="12"/>
  <c r="Q32" i="12"/>
  <c r="J51" i="13"/>
  <c r="P51" i="13" s="1"/>
  <c r="D22" i="11"/>
  <c r="D27" i="11"/>
  <c r="D32" i="11"/>
  <c r="I32" i="11"/>
  <c r="P28" i="11"/>
  <c r="J26" i="11"/>
  <c r="P26" i="11" s="1"/>
  <c r="I22" i="11"/>
  <c r="P23" i="11"/>
  <c r="L12" i="11"/>
  <c r="C48" i="11"/>
  <c r="E12" i="11"/>
  <c r="K48" i="11"/>
  <c r="R49" i="11"/>
  <c r="R32" i="10"/>
  <c r="M12" i="10"/>
  <c r="G12" i="10"/>
  <c r="C12" i="11"/>
  <c r="H12" i="11"/>
  <c r="Q32" i="11"/>
  <c r="P30" i="11"/>
  <c r="R36" i="11"/>
  <c r="R22" i="10"/>
  <c r="D32" i="10"/>
  <c r="N12" i="12"/>
  <c r="H12" i="12"/>
  <c r="M48" i="12"/>
  <c r="C48" i="12"/>
  <c r="H48" i="12"/>
  <c r="P37" i="13"/>
  <c r="I27" i="10"/>
  <c r="D36" i="11"/>
  <c r="I13" i="12"/>
  <c r="P21" i="11"/>
  <c r="M12" i="12"/>
  <c r="D27" i="12"/>
  <c r="D22" i="10"/>
  <c r="I22" i="10"/>
  <c r="D13" i="10"/>
  <c r="S40" i="13"/>
  <c r="J50" i="13"/>
  <c r="S50" i="13" s="1"/>
  <c r="D12" i="13"/>
  <c r="B12" i="11"/>
  <c r="G12" i="11"/>
  <c r="P25" i="11"/>
  <c r="C12" i="10"/>
  <c r="C12" i="12"/>
  <c r="D13" i="12"/>
  <c r="D22" i="12"/>
  <c r="D36" i="12"/>
  <c r="T36" i="12"/>
  <c r="B48" i="12"/>
  <c r="M12" i="11"/>
  <c r="H48" i="11"/>
  <c r="I13" i="10"/>
  <c r="Q22" i="10"/>
  <c r="Q27" i="10"/>
  <c r="Q13" i="12"/>
  <c r="D32" i="12"/>
  <c r="D13" i="11"/>
  <c r="Q22" i="11"/>
  <c r="Q13" i="11"/>
  <c r="P17" i="11"/>
  <c r="J42" i="11"/>
  <c r="P42" i="11" s="1"/>
  <c r="R51" i="10"/>
  <c r="K12" i="12"/>
  <c r="S33" i="12"/>
  <c r="D48" i="12"/>
  <c r="P42" i="13"/>
  <c r="F48" i="12"/>
  <c r="P50" i="13"/>
  <c r="J36" i="13"/>
  <c r="Q12" i="13"/>
  <c r="S35" i="13"/>
  <c r="S34" i="13"/>
  <c r="S29" i="13"/>
  <c r="J22" i="13"/>
  <c r="P23" i="13"/>
  <c r="P28" i="13"/>
  <c r="J27" i="13"/>
  <c r="T48" i="13"/>
  <c r="T12" i="13"/>
  <c r="S23" i="13"/>
  <c r="P49" i="13"/>
  <c r="J32" i="13"/>
  <c r="P32" i="13" s="1"/>
  <c r="P33" i="13"/>
  <c r="S51" i="13"/>
  <c r="S49" i="13"/>
  <c r="S30" i="13"/>
  <c r="S31" i="13"/>
  <c r="R48" i="13"/>
  <c r="B48" i="11"/>
  <c r="K12" i="11"/>
  <c r="S15" i="11"/>
  <c r="Q27" i="11"/>
  <c r="R27" i="11"/>
  <c r="J38" i="11"/>
  <c r="P38" i="11" s="1"/>
  <c r="G48" i="11"/>
  <c r="N48" i="11"/>
  <c r="Q36" i="10"/>
  <c r="I36" i="10"/>
  <c r="R36" i="10"/>
  <c r="J37" i="10"/>
  <c r="P37" i="10" s="1"/>
  <c r="Q49" i="10"/>
  <c r="Q50" i="10"/>
  <c r="R50" i="10"/>
  <c r="T22" i="12"/>
  <c r="Q36" i="12"/>
  <c r="I36" i="12"/>
  <c r="R36" i="12"/>
  <c r="K48" i="12"/>
  <c r="D49" i="11"/>
  <c r="D48" i="11" s="1"/>
  <c r="T51" i="11"/>
  <c r="E12" i="12"/>
  <c r="Q22" i="12"/>
  <c r="T32" i="12"/>
  <c r="S34" i="12"/>
  <c r="Q49" i="12"/>
  <c r="S19" i="11"/>
  <c r="S28" i="11"/>
  <c r="J31" i="11"/>
  <c r="P31" i="11" s="1"/>
  <c r="Q51" i="11"/>
  <c r="L12" i="10"/>
  <c r="O12" i="10"/>
  <c r="G48" i="12"/>
  <c r="Q51" i="12"/>
  <c r="J29" i="12"/>
  <c r="P29" i="12" s="1"/>
  <c r="R51" i="12"/>
  <c r="T51" i="12"/>
  <c r="R22" i="12"/>
  <c r="T13" i="12"/>
  <c r="F12" i="12"/>
  <c r="R12" i="12"/>
  <c r="Q27" i="12"/>
  <c r="T27" i="12"/>
  <c r="J28" i="12"/>
  <c r="S28" i="12" s="1"/>
  <c r="I27" i="12"/>
  <c r="I12" i="12" s="1"/>
  <c r="S35" i="12"/>
  <c r="T50" i="12"/>
  <c r="J30" i="12"/>
  <c r="P30" i="12" s="1"/>
  <c r="R49" i="12"/>
  <c r="T49" i="12"/>
  <c r="N48" i="12"/>
  <c r="R48" i="12" s="1"/>
  <c r="Q50" i="12"/>
  <c r="J31" i="12"/>
  <c r="P31" i="12" s="1"/>
  <c r="P33" i="12"/>
  <c r="J32" i="12"/>
  <c r="S32" i="12" s="1"/>
  <c r="I48" i="12"/>
  <c r="R13" i="12"/>
  <c r="R50" i="12"/>
  <c r="O12" i="12"/>
  <c r="J14" i="12"/>
  <c r="J15" i="12"/>
  <c r="P15" i="12" s="1"/>
  <c r="J16" i="12"/>
  <c r="P16" i="12" s="1"/>
  <c r="J17" i="12"/>
  <c r="P17" i="12" s="1"/>
  <c r="J18" i="12"/>
  <c r="P18" i="12" s="1"/>
  <c r="J19" i="12"/>
  <c r="P19" i="12" s="1"/>
  <c r="J20" i="12"/>
  <c r="P20" i="12" s="1"/>
  <c r="J21" i="12"/>
  <c r="P21" i="12" s="1"/>
  <c r="J37" i="12"/>
  <c r="J38" i="12"/>
  <c r="P38" i="12" s="1"/>
  <c r="J39" i="12"/>
  <c r="P39" i="12" s="1"/>
  <c r="J40" i="12"/>
  <c r="S40" i="12" s="1"/>
  <c r="J41" i="12"/>
  <c r="P41" i="12" s="1"/>
  <c r="J42" i="12"/>
  <c r="J43" i="12"/>
  <c r="P43" i="12" s="1"/>
  <c r="J44" i="12"/>
  <c r="J23" i="12"/>
  <c r="J24" i="12"/>
  <c r="P24" i="12" s="1"/>
  <c r="J25" i="12"/>
  <c r="P25" i="12" s="1"/>
  <c r="J26" i="12"/>
  <c r="P26" i="12" s="1"/>
  <c r="N12" i="10"/>
  <c r="D48" i="10"/>
  <c r="T51" i="10"/>
  <c r="T13" i="10"/>
  <c r="J15" i="10"/>
  <c r="S15" i="10" s="1"/>
  <c r="J26" i="10"/>
  <c r="P26" i="10" s="1"/>
  <c r="F12" i="10"/>
  <c r="Q32" i="10"/>
  <c r="B48" i="10"/>
  <c r="G48" i="10"/>
  <c r="E12" i="10"/>
  <c r="R13" i="10"/>
  <c r="J25" i="10"/>
  <c r="P25" i="10" s="1"/>
  <c r="B12" i="10"/>
  <c r="D27" i="10"/>
  <c r="T36" i="10"/>
  <c r="J40" i="10"/>
  <c r="P40" i="10" s="1"/>
  <c r="J42" i="10"/>
  <c r="J51" i="10" s="1"/>
  <c r="P51" i="10" s="1"/>
  <c r="M48" i="10"/>
  <c r="C48" i="10"/>
  <c r="Q51" i="10"/>
  <c r="T22" i="10"/>
  <c r="T27" i="10"/>
  <c r="I32" i="10"/>
  <c r="D36" i="10"/>
  <c r="N48" i="10"/>
  <c r="K48" i="10"/>
  <c r="I48" i="10"/>
  <c r="R12" i="10"/>
  <c r="S37" i="10"/>
  <c r="S38" i="10"/>
  <c r="S39" i="10"/>
  <c r="S40" i="10"/>
  <c r="S41" i="10"/>
  <c r="S43" i="10"/>
  <c r="H12" i="10"/>
  <c r="Q13" i="10"/>
  <c r="P17" i="10"/>
  <c r="P20" i="10"/>
  <c r="R27" i="10"/>
  <c r="J34" i="10"/>
  <c r="P34" i="10" s="1"/>
  <c r="J35" i="10"/>
  <c r="P35" i="10" s="1"/>
  <c r="J28" i="10"/>
  <c r="S28" i="10" s="1"/>
  <c r="J29" i="10"/>
  <c r="P29" i="10" s="1"/>
  <c r="J30" i="10"/>
  <c r="P30" i="10" s="1"/>
  <c r="J31" i="10"/>
  <c r="P31" i="10" s="1"/>
  <c r="T32" i="10"/>
  <c r="F48" i="10"/>
  <c r="T49" i="10"/>
  <c r="S14" i="10"/>
  <c r="S16" i="10"/>
  <c r="S18" i="10"/>
  <c r="S19" i="10"/>
  <c r="S21" i="10"/>
  <c r="R49" i="10"/>
  <c r="T50" i="10"/>
  <c r="J33" i="10"/>
  <c r="S33" i="10" s="1"/>
  <c r="J23" i="10"/>
  <c r="S23" i="10" s="1"/>
  <c r="J24" i="10"/>
  <c r="P24" i="10" s="1"/>
  <c r="S16" i="11"/>
  <c r="S20" i="11"/>
  <c r="T32" i="11"/>
  <c r="R32" i="11"/>
  <c r="J34" i="11"/>
  <c r="P34" i="11" s="1"/>
  <c r="I36" i="11"/>
  <c r="I49" i="11"/>
  <c r="S41" i="11"/>
  <c r="S24" i="11"/>
  <c r="J37" i="11"/>
  <c r="S37" i="11" s="1"/>
  <c r="Q49" i="11"/>
  <c r="T13" i="11"/>
  <c r="R13" i="11"/>
  <c r="T22" i="11"/>
  <c r="R22" i="11"/>
  <c r="S26" i="11"/>
  <c r="S29" i="11"/>
  <c r="J33" i="11"/>
  <c r="S39" i="11"/>
  <c r="J40" i="11"/>
  <c r="S43" i="11"/>
  <c r="Q50" i="11"/>
  <c r="E48" i="11"/>
  <c r="R50" i="11"/>
  <c r="T50" i="11"/>
  <c r="F12" i="11"/>
  <c r="J13" i="11"/>
  <c r="P13" i="11" s="1"/>
  <c r="N12" i="11"/>
  <c r="S23" i="11"/>
  <c r="T27" i="11"/>
  <c r="J35" i="11"/>
  <c r="P35" i="11" s="1"/>
  <c r="Q36" i="11"/>
  <c r="T36" i="11"/>
  <c r="T49" i="11"/>
  <c r="M48" i="11"/>
  <c r="F48" i="11"/>
  <c r="R51" i="11"/>
  <c r="S14" i="11"/>
  <c r="S18" i="11"/>
  <c r="O12" i="11"/>
  <c r="Q12" i="12" l="1"/>
  <c r="J51" i="11"/>
  <c r="S51" i="11" s="1"/>
  <c r="J32" i="11"/>
  <c r="I12" i="11"/>
  <c r="J27" i="11"/>
  <c r="S42" i="11"/>
  <c r="J22" i="11"/>
  <c r="P22" i="11" s="1"/>
  <c r="Q12" i="11"/>
  <c r="R48" i="11"/>
  <c r="R12" i="11"/>
  <c r="P51" i="11"/>
  <c r="D12" i="12"/>
  <c r="D12" i="11"/>
  <c r="J48" i="13"/>
  <c r="Q48" i="12"/>
  <c r="R48" i="10"/>
  <c r="P32" i="12"/>
  <c r="I12" i="10"/>
  <c r="S38" i="11"/>
  <c r="S31" i="11"/>
  <c r="S34" i="10"/>
  <c r="P36" i="13"/>
  <c r="S36" i="13"/>
  <c r="S32" i="13"/>
  <c r="P22" i="13"/>
  <c r="J12" i="13"/>
  <c r="S22" i="13"/>
  <c r="P27" i="13"/>
  <c r="S27" i="13"/>
  <c r="Q48" i="11"/>
  <c r="J49" i="10"/>
  <c r="P42" i="10"/>
  <c r="S51" i="10"/>
  <c r="S13" i="11"/>
  <c r="D12" i="10"/>
  <c r="Q12" i="10"/>
  <c r="S21" i="12"/>
  <c r="S25" i="12"/>
  <c r="S43" i="12"/>
  <c r="S16" i="12"/>
  <c r="P23" i="12"/>
  <c r="J22" i="12"/>
  <c r="S15" i="12"/>
  <c r="Q44" i="12"/>
  <c r="T44" i="12"/>
  <c r="P44" i="12"/>
  <c r="J36" i="12"/>
  <c r="J49" i="12"/>
  <c r="P37" i="12"/>
  <c r="J13" i="12"/>
  <c r="P14" i="12"/>
  <c r="S30" i="12"/>
  <c r="S18" i="12"/>
  <c r="J51" i="12"/>
  <c r="P42" i="12"/>
  <c r="S24" i="12"/>
  <c r="S17" i="12"/>
  <c r="S37" i="12"/>
  <c r="S42" i="12"/>
  <c r="S20" i="12"/>
  <c r="T12" i="12"/>
  <c r="P28" i="12"/>
  <c r="J27" i="12"/>
  <c r="P27" i="12" s="1"/>
  <c r="S38" i="12"/>
  <c r="S29" i="12"/>
  <c r="J50" i="12"/>
  <c r="P40" i="12"/>
  <c r="S31" i="12"/>
  <c r="S19" i="12"/>
  <c r="S41" i="12"/>
  <c r="S23" i="12"/>
  <c r="S14" i="12"/>
  <c r="S44" i="12"/>
  <c r="S39" i="12"/>
  <c r="T48" i="12"/>
  <c r="S26" i="12"/>
  <c r="T12" i="10"/>
  <c r="J36" i="10"/>
  <c r="J13" i="10"/>
  <c r="S13" i="10" s="1"/>
  <c r="J50" i="10"/>
  <c r="P50" i="10" s="1"/>
  <c r="P15" i="10"/>
  <c r="S42" i="10"/>
  <c r="S30" i="10"/>
  <c r="S25" i="10"/>
  <c r="S26" i="10"/>
  <c r="S31" i="10"/>
  <c r="J32" i="10"/>
  <c r="P33" i="10"/>
  <c r="P28" i="10"/>
  <c r="J27" i="10"/>
  <c r="S35" i="10"/>
  <c r="Q48" i="10"/>
  <c r="S24" i="10"/>
  <c r="P23" i="10"/>
  <c r="J22" i="10"/>
  <c r="T48" i="10"/>
  <c r="S29" i="10"/>
  <c r="P40" i="11"/>
  <c r="J50" i="11"/>
  <c r="S40" i="11"/>
  <c r="T12" i="11"/>
  <c r="J49" i="11"/>
  <c r="P37" i="11"/>
  <c r="J36" i="11"/>
  <c r="P36" i="11" s="1"/>
  <c r="I48" i="11"/>
  <c r="S34" i="11"/>
  <c r="P33" i="11"/>
  <c r="S35" i="11"/>
  <c r="S33" i="11"/>
  <c r="S22" i="11" l="1"/>
  <c r="S36" i="11"/>
  <c r="P48" i="13"/>
  <c r="S48" i="13"/>
  <c r="P27" i="11"/>
  <c r="S27" i="11"/>
  <c r="P12" i="13"/>
  <c r="S12" i="13"/>
  <c r="S49" i="10"/>
  <c r="P49" i="10"/>
  <c r="J12" i="12"/>
  <c r="P13" i="12"/>
  <c r="S13" i="12"/>
  <c r="S22" i="12"/>
  <c r="P22" i="12"/>
  <c r="P51" i="12"/>
  <c r="S51" i="12"/>
  <c r="J48" i="12"/>
  <c r="P49" i="12"/>
  <c r="S49" i="12"/>
  <c r="P36" i="12"/>
  <c r="S36" i="12"/>
  <c r="S27" i="12"/>
  <c r="S50" i="12"/>
  <c r="P50" i="12"/>
  <c r="J48" i="10"/>
  <c r="P48" i="10" s="1"/>
  <c r="P13" i="10"/>
  <c r="S36" i="10"/>
  <c r="P36" i="10"/>
  <c r="S50" i="10"/>
  <c r="S32" i="10"/>
  <c r="P32" i="10"/>
  <c r="P22" i="10"/>
  <c r="S22" i="10"/>
  <c r="J12" i="10"/>
  <c r="P27" i="10"/>
  <c r="S27" i="10"/>
  <c r="S48" i="10"/>
  <c r="J48" i="11"/>
  <c r="P48" i="11" s="1"/>
  <c r="P49" i="11"/>
  <c r="S32" i="11"/>
  <c r="P32" i="11"/>
  <c r="S49" i="11"/>
  <c r="J12" i="11"/>
  <c r="S50" i="11"/>
  <c r="P50" i="11"/>
  <c r="S48" i="11" l="1"/>
  <c r="P48" i="12"/>
  <c r="S48" i="12"/>
  <c r="S12" i="12"/>
  <c r="P12" i="12"/>
  <c r="P12" i="10"/>
  <c r="S12" i="10"/>
  <c r="P12" i="11"/>
  <c r="S12" i="11"/>
  <c r="T44" i="9" l="1"/>
  <c r="T43" i="9"/>
  <c r="T41" i="9"/>
  <c r="T39" i="9"/>
  <c r="T38" i="9"/>
  <c r="T35" i="9"/>
  <c r="T34" i="9"/>
  <c r="T31" i="9"/>
  <c r="T30" i="9"/>
  <c r="T29" i="9"/>
  <c r="T26" i="9"/>
  <c r="T25" i="9"/>
  <c r="T24" i="9"/>
  <c r="T22" i="9"/>
  <c r="T21" i="9"/>
  <c r="T20" i="9"/>
  <c r="T19" i="9"/>
  <c r="T18" i="9"/>
  <c r="T17" i="9"/>
  <c r="T16" i="9"/>
  <c r="T15" i="9"/>
  <c r="T43" i="8"/>
  <c r="T42" i="8"/>
  <c r="T40" i="8"/>
  <c r="T38" i="8"/>
  <c r="T37" i="8"/>
  <c r="T34" i="8"/>
  <c r="T33" i="8"/>
  <c r="T30" i="8"/>
  <c r="T29" i="8"/>
  <c r="T28" i="8"/>
  <c r="T25" i="8"/>
  <c r="T24" i="8"/>
  <c r="T23" i="8"/>
  <c r="T21" i="8"/>
  <c r="T20" i="8"/>
  <c r="T19" i="8"/>
  <c r="T18" i="8"/>
  <c r="T16" i="8"/>
  <c r="T14" i="8"/>
  <c r="T43" i="7"/>
  <c r="T42" i="7"/>
  <c r="T40" i="7"/>
  <c r="T38" i="7"/>
  <c r="T37" i="7"/>
  <c r="T34" i="7"/>
  <c r="T33" i="7"/>
  <c r="T30" i="7"/>
  <c r="T29" i="7"/>
  <c r="T28" i="7"/>
  <c r="T25" i="7"/>
  <c r="T24" i="7"/>
  <c r="T23" i="7"/>
  <c r="T21" i="7"/>
  <c r="T20" i="7"/>
  <c r="T19" i="7"/>
  <c r="T18" i="7"/>
  <c r="T16" i="7"/>
  <c r="T14" i="7"/>
  <c r="T43" i="6"/>
  <c r="T42" i="6"/>
  <c r="T40" i="6"/>
  <c r="T38" i="6"/>
  <c r="T37" i="6"/>
  <c r="T34" i="6"/>
  <c r="T33" i="6"/>
  <c r="T30" i="6"/>
  <c r="T29" i="6"/>
  <c r="T28" i="6"/>
  <c r="T25" i="6"/>
  <c r="T24" i="6"/>
  <c r="T23" i="6"/>
  <c r="T21" i="6"/>
  <c r="T20" i="6"/>
  <c r="T19" i="6"/>
  <c r="T18" i="6"/>
  <c r="T16" i="6"/>
  <c r="T14" i="6"/>
  <c r="T43" i="5"/>
  <c r="T42" i="5"/>
  <c r="T40" i="5"/>
  <c r="T38" i="5"/>
  <c r="T37" i="5"/>
  <c r="T34" i="5"/>
  <c r="T33" i="5"/>
  <c r="T30" i="5"/>
  <c r="T29" i="5"/>
  <c r="T28" i="5"/>
  <c r="T25" i="5"/>
  <c r="T24" i="5"/>
  <c r="T23" i="5"/>
  <c r="T21" i="5"/>
  <c r="T20" i="5"/>
  <c r="T19" i="5"/>
  <c r="T18" i="5"/>
  <c r="T16" i="5"/>
  <c r="T14" i="5"/>
  <c r="Q44" i="9"/>
  <c r="Q43" i="9"/>
  <c r="Q41" i="9"/>
  <c r="Q39" i="9"/>
  <c r="Q38" i="9"/>
  <c r="Q35" i="9"/>
  <c r="Q34" i="9"/>
  <c r="Q31" i="9"/>
  <c r="Q30" i="9"/>
  <c r="Q29" i="9"/>
  <c r="Q26" i="9"/>
  <c r="Q25" i="9"/>
  <c r="Q24" i="9"/>
  <c r="Q22" i="9"/>
  <c r="Q21" i="9"/>
  <c r="Q20" i="9"/>
  <c r="Q19" i="9"/>
  <c r="Q18" i="9"/>
  <c r="Q17" i="9"/>
  <c r="Q16" i="9"/>
  <c r="Q15" i="9"/>
  <c r="Q43" i="8"/>
  <c r="Q42" i="8"/>
  <c r="Q40" i="8"/>
  <c r="Q38" i="8"/>
  <c r="Q37" i="8"/>
  <c r="Q34" i="8"/>
  <c r="Q33" i="8"/>
  <c r="Q30" i="8"/>
  <c r="Q29" i="8"/>
  <c r="Q28" i="8"/>
  <c r="Q25" i="8"/>
  <c r="Q24" i="8"/>
  <c r="Q23" i="8"/>
  <c r="Q21" i="8"/>
  <c r="Q20" i="8"/>
  <c r="Q19" i="8"/>
  <c r="Q18" i="8"/>
  <c r="Q16" i="8"/>
  <c r="Q14" i="8"/>
  <c r="Q43" i="7"/>
  <c r="Q42" i="7"/>
  <c r="Q40" i="7"/>
  <c r="Q38" i="7"/>
  <c r="Q37" i="7"/>
  <c r="Q34" i="7"/>
  <c r="Q33" i="7"/>
  <c r="Q30" i="7"/>
  <c r="Q29" i="7"/>
  <c r="Q28" i="7"/>
  <c r="Q25" i="7"/>
  <c r="Q24" i="7"/>
  <c r="Q23" i="7"/>
  <c r="Q21" i="7"/>
  <c r="Q20" i="7"/>
  <c r="Q19" i="7"/>
  <c r="Q18" i="7"/>
  <c r="Q16" i="7"/>
  <c r="Q14" i="7"/>
  <c r="Q43" i="6"/>
  <c r="Q42" i="6"/>
  <c r="Q40" i="6"/>
  <c r="Q38" i="6"/>
  <c r="Q37" i="6"/>
  <c r="Q34" i="6"/>
  <c r="Q33" i="6"/>
  <c r="Q30" i="6"/>
  <c r="Q29" i="6"/>
  <c r="Q28" i="6"/>
  <c r="Q25" i="6"/>
  <c r="Q24" i="6"/>
  <c r="Q23" i="6"/>
  <c r="Q21" i="6"/>
  <c r="Q20" i="6"/>
  <c r="Q19" i="6"/>
  <c r="Q18" i="6"/>
  <c r="Q16" i="6"/>
  <c r="Q14" i="6"/>
  <c r="Q43" i="5"/>
  <c r="Q42" i="5"/>
  <c r="Q40" i="5"/>
  <c r="Q38" i="5"/>
  <c r="Q37" i="5"/>
  <c r="Q34" i="5"/>
  <c r="Q33" i="5"/>
  <c r="Q30" i="5"/>
  <c r="Q29" i="5"/>
  <c r="Q28" i="5"/>
  <c r="Q25" i="5"/>
  <c r="Q24" i="5"/>
  <c r="Q23" i="5"/>
  <c r="Q21" i="5"/>
  <c r="Q20" i="5"/>
  <c r="Q19" i="5"/>
  <c r="Q18" i="5"/>
  <c r="Q16" i="5"/>
  <c r="Q14" i="5"/>
  <c r="T43" i="4"/>
  <c r="T42" i="4"/>
  <c r="T40" i="4"/>
  <c r="T38" i="4"/>
  <c r="T37" i="4"/>
  <c r="T34" i="4"/>
  <c r="T33" i="4"/>
  <c r="T30" i="4"/>
  <c r="T29" i="4"/>
  <c r="T28" i="4"/>
  <c r="T25" i="4"/>
  <c r="T24" i="4"/>
  <c r="T23" i="4"/>
  <c r="T21" i="4"/>
  <c r="T20" i="4"/>
  <c r="T19" i="4"/>
  <c r="T18" i="4"/>
  <c r="T16" i="4"/>
  <c r="T14" i="4"/>
  <c r="Q43" i="4"/>
  <c r="Q42" i="4"/>
  <c r="Q40" i="4"/>
  <c r="Q38" i="4"/>
  <c r="Q37" i="4"/>
  <c r="Q34" i="4"/>
  <c r="Q33" i="4"/>
  <c r="Q30" i="4"/>
  <c r="Q29" i="4"/>
  <c r="Q28" i="4"/>
  <c r="Q25" i="4"/>
  <c r="Q24" i="4"/>
  <c r="Q23" i="4"/>
  <c r="Q21" i="4"/>
  <c r="Q20" i="4"/>
  <c r="Q19" i="4"/>
  <c r="Q18" i="4"/>
  <c r="Q16" i="4"/>
  <c r="Q14" i="4"/>
  <c r="J18" i="9" l="1"/>
  <c r="U14" i="9" l="1"/>
  <c r="P18" i="9" l="1"/>
  <c r="L49" i="9" l="1"/>
  <c r="L37" i="9" l="1"/>
  <c r="L28" i="9"/>
  <c r="L23" i="9"/>
  <c r="S18" i="9"/>
  <c r="R18" i="9"/>
  <c r="D18" i="9"/>
  <c r="I16" i="9"/>
  <c r="J16" i="9" s="1"/>
  <c r="D16" i="9"/>
  <c r="R16" i="9"/>
  <c r="D39" i="9"/>
  <c r="J39" i="9"/>
  <c r="P16" i="9" l="1"/>
  <c r="S16" i="9"/>
  <c r="B61" i="9"/>
  <c r="N52" i="9"/>
  <c r="M52" i="9"/>
  <c r="K52" i="9"/>
  <c r="H52" i="9"/>
  <c r="G52" i="9"/>
  <c r="F52" i="9"/>
  <c r="E52" i="9"/>
  <c r="C52" i="9"/>
  <c r="B52" i="9"/>
  <c r="A52" i="9"/>
  <c r="N51" i="9"/>
  <c r="M51" i="9"/>
  <c r="K51" i="9"/>
  <c r="H51" i="9"/>
  <c r="G51" i="9"/>
  <c r="F51" i="9"/>
  <c r="E51" i="9"/>
  <c r="C51" i="9"/>
  <c r="B51" i="9"/>
  <c r="A51" i="9"/>
  <c r="N50" i="9"/>
  <c r="M50" i="9"/>
  <c r="K50" i="9"/>
  <c r="H50" i="9"/>
  <c r="G50" i="9"/>
  <c r="F50" i="9"/>
  <c r="E50" i="9"/>
  <c r="C50" i="9"/>
  <c r="B50" i="9"/>
  <c r="A50" i="9"/>
  <c r="R44" i="9"/>
  <c r="I44" i="9"/>
  <c r="J44" i="9" s="1"/>
  <c r="D44" i="9"/>
  <c r="R43" i="9"/>
  <c r="I43" i="9"/>
  <c r="I52" i="9" s="1"/>
  <c r="D43" i="9"/>
  <c r="D52" i="9" s="1"/>
  <c r="R41" i="9"/>
  <c r="I41" i="9"/>
  <c r="I51" i="9" s="1"/>
  <c r="D41" i="9"/>
  <c r="D51" i="9" s="1"/>
  <c r="R39" i="9"/>
  <c r="R38" i="9"/>
  <c r="I38" i="9"/>
  <c r="I50" i="9" s="1"/>
  <c r="D38" i="9"/>
  <c r="D50" i="9" s="1"/>
  <c r="O37" i="9"/>
  <c r="N37" i="9"/>
  <c r="M37" i="9"/>
  <c r="K37" i="9"/>
  <c r="H37" i="9"/>
  <c r="G37" i="9"/>
  <c r="F37" i="9"/>
  <c r="E37" i="9"/>
  <c r="C37" i="9"/>
  <c r="B37" i="9"/>
  <c r="R35" i="9"/>
  <c r="I35" i="9"/>
  <c r="D35" i="9"/>
  <c r="R34" i="9"/>
  <c r="I34" i="9"/>
  <c r="D34" i="9"/>
  <c r="O33" i="9"/>
  <c r="N33" i="9"/>
  <c r="M33" i="9"/>
  <c r="K33" i="9"/>
  <c r="H33" i="9"/>
  <c r="G33" i="9"/>
  <c r="F33" i="9"/>
  <c r="E33" i="9"/>
  <c r="C33" i="9"/>
  <c r="B33" i="9"/>
  <c r="R31" i="9"/>
  <c r="I31" i="9"/>
  <c r="J31" i="9" s="1"/>
  <c r="D31" i="9"/>
  <c r="R30" i="9"/>
  <c r="I30" i="9"/>
  <c r="J30" i="9" s="1"/>
  <c r="D30" i="9"/>
  <c r="R29" i="9"/>
  <c r="I29" i="9"/>
  <c r="D29" i="9"/>
  <c r="O28" i="9"/>
  <c r="N28" i="9"/>
  <c r="M28" i="9"/>
  <c r="K28" i="9"/>
  <c r="H28" i="9"/>
  <c r="G28" i="9"/>
  <c r="F28" i="9"/>
  <c r="E28" i="9"/>
  <c r="C28" i="9"/>
  <c r="B28" i="9"/>
  <c r="R26" i="9"/>
  <c r="I26" i="9"/>
  <c r="D26" i="9"/>
  <c r="R25" i="9"/>
  <c r="I25" i="9"/>
  <c r="D25" i="9"/>
  <c r="R24" i="9"/>
  <c r="I24" i="9"/>
  <c r="D24" i="9"/>
  <c r="O23" i="9"/>
  <c r="N23" i="9"/>
  <c r="M23" i="9"/>
  <c r="K23" i="9"/>
  <c r="H23" i="9"/>
  <c r="G23" i="9"/>
  <c r="F23" i="9"/>
  <c r="E23" i="9"/>
  <c r="C23" i="9"/>
  <c r="B23" i="9"/>
  <c r="R22" i="9"/>
  <c r="I22" i="9"/>
  <c r="J22" i="9" s="1"/>
  <c r="D22" i="9"/>
  <c r="R21" i="9"/>
  <c r="I21" i="9"/>
  <c r="J21" i="9" s="1"/>
  <c r="D21" i="9"/>
  <c r="R20" i="9"/>
  <c r="I20" i="9"/>
  <c r="J20" i="9" s="1"/>
  <c r="P20" i="9" s="1"/>
  <c r="D20" i="9"/>
  <c r="R19" i="9"/>
  <c r="I19" i="9"/>
  <c r="J19" i="9" s="1"/>
  <c r="D19" i="9"/>
  <c r="R17" i="9"/>
  <c r="I17" i="9"/>
  <c r="J17" i="9" s="1"/>
  <c r="D17" i="9"/>
  <c r="R15" i="9"/>
  <c r="I15" i="9"/>
  <c r="J15" i="9" s="1"/>
  <c r="D15" i="9"/>
  <c r="O14" i="9"/>
  <c r="N14" i="9"/>
  <c r="M14" i="9"/>
  <c r="L14" i="9"/>
  <c r="K14" i="9"/>
  <c r="H14" i="9"/>
  <c r="G14" i="9"/>
  <c r="F14" i="9"/>
  <c r="E14" i="9"/>
  <c r="C14" i="9"/>
  <c r="B14" i="9"/>
  <c r="N49" i="9" l="1"/>
  <c r="Q51" i="9"/>
  <c r="T14" i="9"/>
  <c r="T23" i="9"/>
  <c r="T51" i="9"/>
  <c r="Q14" i="9"/>
  <c r="Q28" i="9"/>
  <c r="Q33" i="9"/>
  <c r="I33" i="9"/>
  <c r="Q37" i="9"/>
  <c r="Q50" i="9"/>
  <c r="Q52" i="9"/>
  <c r="Q23" i="9"/>
  <c r="T28" i="9"/>
  <c r="I28" i="9"/>
  <c r="T33" i="9"/>
  <c r="T37" i="9"/>
  <c r="T50" i="9"/>
  <c r="T52" i="9"/>
  <c r="L13" i="9"/>
  <c r="I14" i="9"/>
  <c r="I23" i="9"/>
  <c r="O13" i="9"/>
  <c r="J29" i="9"/>
  <c r="E49" i="9"/>
  <c r="D28" i="9"/>
  <c r="N13" i="9"/>
  <c r="K13" i="9"/>
  <c r="J41" i="9"/>
  <c r="S44" i="9"/>
  <c r="H13" i="9"/>
  <c r="G13" i="9"/>
  <c r="G49" i="9"/>
  <c r="I37" i="9"/>
  <c r="J43" i="9"/>
  <c r="H49" i="9"/>
  <c r="R52" i="9"/>
  <c r="J38" i="9"/>
  <c r="J50" i="9" s="1"/>
  <c r="D49" i="9"/>
  <c r="D37" i="9"/>
  <c r="M49" i="9"/>
  <c r="R51" i="9"/>
  <c r="C49" i="9"/>
  <c r="B49" i="9"/>
  <c r="R37" i="9"/>
  <c r="R50" i="9"/>
  <c r="D33" i="9"/>
  <c r="M13" i="9"/>
  <c r="R33" i="9"/>
  <c r="C13" i="9"/>
  <c r="R28" i="9"/>
  <c r="E13" i="9"/>
  <c r="D23" i="9"/>
  <c r="R23" i="9"/>
  <c r="F13" i="9"/>
  <c r="B13" i="9"/>
  <c r="D14" i="9"/>
  <c r="S50" i="9"/>
  <c r="I49" i="9"/>
  <c r="S19" i="9"/>
  <c r="S20" i="9"/>
  <c r="S21" i="9"/>
  <c r="S30" i="9"/>
  <c r="P15" i="9"/>
  <c r="P17" i="9"/>
  <c r="P19" i="9"/>
  <c r="P22" i="9"/>
  <c r="J14" i="9"/>
  <c r="R14" i="9"/>
  <c r="J24" i="9"/>
  <c r="S24" i="9" s="1"/>
  <c r="J25" i="9"/>
  <c r="S25" i="9" s="1"/>
  <c r="J26" i="9"/>
  <c r="J34" i="9"/>
  <c r="J35" i="9"/>
  <c r="F49" i="9"/>
  <c r="O49" i="9"/>
  <c r="S15" i="9"/>
  <c r="S17" i="9"/>
  <c r="S31" i="9"/>
  <c r="S39" i="9"/>
  <c r="P21" i="9"/>
  <c r="K49" i="9"/>
  <c r="S22" i="9"/>
  <c r="P30" i="9"/>
  <c r="P31" i="9"/>
  <c r="P38" i="9"/>
  <c r="P39" i="9"/>
  <c r="P44" i="9"/>
  <c r="L48" i="8"/>
  <c r="Q13" i="9" l="1"/>
  <c r="T13" i="9"/>
  <c r="R49" i="9"/>
  <c r="T49" i="9"/>
  <c r="Q49" i="9"/>
  <c r="R13" i="9"/>
  <c r="I13" i="9"/>
  <c r="S14" i="9"/>
  <c r="S29" i="9"/>
  <c r="P29" i="9"/>
  <c r="J28" i="9"/>
  <c r="S28" i="9" s="1"/>
  <c r="J51" i="9"/>
  <c r="S51" i="9" s="1"/>
  <c r="J37" i="9"/>
  <c r="S37" i="9" s="1"/>
  <c r="S38" i="9"/>
  <c r="P50" i="9"/>
  <c r="S41" i="9"/>
  <c r="P41" i="9"/>
  <c r="J52" i="9"/>
  <c r="S43" i="9"/>
  <c r="P43" i="9"/>
  <c r="D13" i="9"/>
  <c r="P24" i="9"/>
  <c r="J23" i="9"/>
  <c r="P35" i="9"/>
  <c r="S35" i="9"/>
  <c r="P34" i="9"/>
  <c r="J33" i="9"/>
  <c r="P26" i="9"/>
  <c r="P25" i="9"/>
  <c r="S26" i="9"/>
  <c r="S34" i="9"/>
  <c r="P14" i="9"/>
  <c r="L36" i="8"/>
  <c r="L32" i="8"/>
  <c r="L27" i="8"/>
  <c r="L22" i="8"/>
  <c r="P28" i="9" l="1"/>
  <c r="P51" i="9"/>
  <c r="J13" i="9"/>
  <c r="P13" i="9" s="1"/>
  <c r="P37" i="9"/>
  <c r="J49" i="9"/>
  <c r="S49" i="9" s="1"/>
  <c r="S52" i="9"/>
  <c r="P52" i="9"/>
  <c r="P33" i="9"/>
  <c r="S33" i="9"/>
  <c r="P23" i="9"/>
  <c r="S23" i="9"/>
  <c r="B60" i="8"/>
  <c r="N51" i="8"/>
  <c r="M51" i="8"/>
  <c r="K51" i="8"/>
  <c r="H51" i="8"/>
  <c r="G51" i="8"/>
  <c r="F51" i="8"/>
  <c r="E51" i="8"/>
  <c r="C51" i="8"/>
  <c r="B51" i="8"/>
  <c r="A51" i="8"/>
  <c r="N50" i="8"/>
  <c r="M50" i="8"/>
  <c r="K50" i="8"/>
  <c r="H50" i="8"/>
  <c r="G50" i="8"/>
  <c r="F50" i="8"/>
  <c r="E50" i="8"/>
  <c r="C50" i="8"/>
  <c r="B50" i="8"/>
  <c r="A50" i="8"/>
  <c r="N49" i="8"/>
  <c r="M49" i="8"/>
  <c r="K49" i="8"/>
  <c r="H49" i="8"/>
  <c r="G49" i="8"/>
  <c r="F49" i="8"/>
  <c r="E49" i="8"/>
  <c r="C49" i="8"/>
  <c r="B49" i="8"/>
  <c r="A49" i="8"/>
  <c r="R43" i="8"/>
  <c r="I43" i="8"/>
  <c r="D43" i="8"/>
  <c r="R42" i="8"/>
  <c r="I42" i="8"/>
  <c r="D42" i="8"/>
  <c r="D51" i="8" s="1"/>
  <c r="R40" i="8"/>
  <c r="I40" i="8"/>
  <c r="D40" i="8"/>
  <c r="D50" i="8" s="1"/>
  <c r="R38" i="8"/>
  <c r="I38" i="8"/>
  <c r="D38" i="8"/>
  <c r="R37" i="8"/>
  <c r="I37" i="8"/>
  <c r="D37" i="8"/>
  <c r="D49" i="8" s="1"/>
  <c r="O36" i="8"/>
  <c r="N36" i="8"/>
  <c r="M36" i="8"/>
  <c r="K36" i="8"/>
  <c r="H36" i="8"/>
  <c r="G36" i="8"/>
  <c r="F36" i="8"/>
  <c r="E36" i="8"/>
  <c r="C36" i="8"/>
  <c r="B36" i="8"/>
  <c r="R34" i="8"/>
  <c r="I34" i="8"/>
  <c r="D34" i="8"/>
  <c r="R33" i="8"/>
  <c r="I33" i="8"/>
  <c r="D33" i="8"/>
  <c r="O32" i="8"/>
  <c r="N32" i="8"/>
  <c r="M32" i="8"/>
  <c r="K32" i="8"/>
  <c r="H32" i="8"/>
  <c r="G32" i="8"/>
  <c r="F32" i="8"/>
  <c r="E32" i="8"/>
  <c r="C32" i="8"/>
  <c r="B32" i="8"/>
  <c r="R30" i="8"/>
  <c r="I30" i="8"/>
  <c r="D30" i="8"/>
  <c r="R29" i="8"/>
  <c r="I29" i="8"/>
  <c r="D29" i="8"/>
  <c r="R28" i="8"/>
  <c r="I28" i="8"/>
  <c r="D28" i="8"/>
  <c r="O27" i="8"/>
  <c r="N27" i="8"/>
  <c r="M27" i="8"/>
  <c r="K27" i="8"/>
  <c r="H27" i="8"/>
  <c r="G27" i="8"/>
  <c r="F27" i="8"/>
  <c r="E27" i="8"/>
  <c r="C27" i="8"/>
  <c r="B27" i="8"/>
  <c r="R25" i="8"/>
  <c r="I25" i="8"/>
  <c r="D25" i="8"/>
  <c r="R24" i="8"/>
  <c r="I24" i="8"/>
  <c r="D24" i="8"/>
  <c r="I23" i="8"/>
  <c r="D23" i="8"/>
  <c r="O22" i="8"/>
  <c r="N22" i="8"/>
  <c r="M22" i="8"/>
  <c r="K22" i="8"/>
  <c r="H22" i="8"/>
  <c r="G22" i="8"/>
  <c r="F22" i="8"/>
  <c r="E22" i="8"/>
  <c r="C22" i="8"/>
  <c r="B22" i="8"/>
  <c r="R21" i="8"/>
  <c r="I21" i="8"/>
  <c r="D21" i="8"/>
  <c r="R20" i="8"/>
  <c r="I20" i="8"/>
  <c r="D20" i="8"/>
  <c r="R19" i="8"/>
  <c r="I19" i="8"/>
  <c r="D19" i="8"/>
  <c r="R18" i="8"/>
  <c r="I18" i="8"/>
  <c r="D18" i="8"/>
  <c r="R16" i="8"/>
  <c r="I16" i="8"/>
  <c r="D16" i="8"/>
  <c r="R14" i="8"/>
  <c r="I14" i="8"/>
  <c r="J14" i="8" s="1"/>
  <c r="D14" i="8"/>
  <c r="U13" i="8"/>
  <c r="O13" i="8"/>
  <c r="N13" i="8"/>
  <c r="M13" i="8"/>
  <c r="L13" i="8"/>
  <c r="L12" i="8" s="1"/>
  <c r="K13" i="8"/>
  <c r="H13" i="8"/>
  <c r="G13" i="8"/>
  <c r="F13" i="8"/>
  <c r="E13" i="8"/>
  <c r="C13" i="8"/>
  <c r="B13" i="8"/>
  <c r="D32" i="8" l="1"/>
  <c r="K48" i="8"/>
  <c r="R22" i="8"/>
  <c r="D22" i="8"/>
  <c r="I22" i="8"/>
  <c r="Q27" i="8"/>
  <c r="I32" i="8"/>
  <c r="T36" i="8"/>
  <c r="T32" i="8"/>
  <c r="C48" i="8"/>
  <c r="T13" i="8"/>
  <c r="T27" i="8"/>
  <c r="Q49" i="8"/>
  <c r="G48" i="8"/>
  <c r="Q51" i="8"/>
  <c r="T50" i="8"/>
  <c r="Q22" i="8"/>
  <c r="T49" i="8"/>
  <c r="T51" i="8"/>
  <c r="Q13" i="8"/>
  <c r="T22" i="8"/>
  <c r="Q32" i="8"/>
  <c r="Q36" i="8"/>
  <c r="Q50" i="8"/>
  <c r="S13" i="9"/>
  <c r="P49" i="9"/>
  <c r="D27" i="8"/>
  <c r="H48" i="8"/>
  <c r="E48" i="8"/>
  <c r="R51" i="8"/>
  <c r="K12" i="8"/>
  <c r="H12" i="8"/>
  <c r="N48" i="8"/>
  <c r="G12" i="8"/>
  <c r="R50" i="8"/>
  <c r="D36" i="8"/>
  <c r="B48" i="8"/>
  <c r="R32" i="8"/>
  <c r="M12" i="8"/>
  <c r="R27" i="8"/>
  <c r="B12" i="8"/>
  <c r="F12" i="8"/>
  <c r="C12" i="8"/>
  <c r="D13" i="8"/>
  <c r="N12" i="8"/>
  <c r="R13" i="8"/>
  <c r="E12" i="8"/>
  <c r="J30" i="8"/>
  <c r="J43" i="8"/>
  <c r="J16" i="8"/>
  <c r="J29" i="8"/>
  <c r="O12" i="8"/>
  <c r="J20" i="8"/>
  <c r="J28" i="8"/>
  <c r="S28" i="8" s="1"/>
  <c r="R36" i="8"/>
  <c r="J40" i="8"/>
  <c r="D48" i="8"/>
  <c r="J19" i="8"/>
  <c r="S19" i="8" s="1"/>
  <c r="I27" i="8"/>
  <c r="J38" i="8"/>
  <c r="S38" i="8" s="1"/>
  <c r="I50" i="8"/>
  <c r="J18" i="8"/>
  <c r="I49" i="8"/>
  <c r="J37" i="8"/>
  <c r="M48" i="8"/>
  <c r="J21" i="8"/>
  <c r="S21" i="8" s="1"/>
  <c r="I36" i="8"/>
  <c r="I51" i="8"/>
  <c r="J42" i="8"/>
  <c r="S42" i="8" s="1"/>
  <c r="S14" i="8"/>
  <c r="I13" i="8"/>
  <c r="J23" i="8"/>
  <c r="S23" i="8" s="1"/>
  <c r="J24" i="8"/>
  <c r="S24" i="8" s="1"/>
  <c r="J25" i="8"/>
  <c r="S25" i="8" s="1"/>
  <c r="J33" i="8"/>
  <c r="S33" i="8" s="1"/>
  <c r="J34" i="8"/>
  <c r="S34" i="8" s="1"/>
  <c r="F48" i="8"/>
  <c r="O48" i="8"/>
  <c r="R49" i="8"/>
  <c r="U13" i="3"/>
  <c r="L13" i="3"/>
  <c r="I12" i="8" l="1"/>
  <c r="D44" i="18"/>
  <c r="D12" i="8"/>
  <c r="Q12" i="8"/>
  <c r="T12" i="8"/>
  <c r="T48" i="8"/>
  <c r="Q48" i="8"/>
  <c r="R48" i="8"/>
  <c r="R12" i="8"/>
  <c r="I48" i="8"/>
  <c r="P40" i="8"/>
  <c r="J50" i="8"/>
  <c r="S50" i="8" s="1"/>
  <c r="P29" i="8"/>
  <c r="P43" i="8"/>
  <c r="P24" i="8"/>
  <c r="P19" i="8"/>
  <c r="S40" i="8"/>
  <c r="P28" i="8"/>
  <c r="J27" i="8"/>
  <c r="S29" i="8"/>
  <c r="S43" i="8"/>
  <c r="P25" i="8"/>
  <c r="P34" i="8"/>
  <c r="J22" i="8"/>
  <c r="P23" i="8"/>
  <c r="J49" i="8"/>
  <c r="P37" i="8"/>
  <c r="J36" i="8"/>
  <c r="S36" i="8" s="1"/>
  <c r="P18" i="8"/>
  <c r="P20" i="8"/>
  <c r="P16" i="8"/>
  <c r="P30" i="8"/>
  <c r="J32" i="8"/>
  <c r="P33" i="8"/>
  <c r="J13" i="8"/>
  <c r="P14" i="8"/>
  <c r="P42" i="8"/>
  <c r="J51" i="8"/>
  <c r="P21" i="8"/>
  <c r="S37" i="8"/>
  <c r="S18" i="8"/>
  <c r="P38" i="8"/>
  <c r="S27" i="8"/>
  <c r="S20" i="8"/>
  <c r="S16" i="8"/>
  <c r="S30" i="8"/>
  <c r="P51" i="8" l="1"/>
  <c r="P27" i="8"/>
  <c r="J12" i="8"/>
  <c r="S12" i="8" s="1"/>
  <c r="P13" i="8"/>
  <c r="P36" i="8"/>
  <c r="P49" i="8"/>
  <c r="J48" i="8"/>
  <c r="S48" i="8" s="1"/>
  <c r="P22" i="8"/>
  <c r="S22" i="8"/>
  <c r="S13" i="8"/>
  <c r="P32" i="8"/>
  <c r="S32" i="8"/>
  <c r="P50" i="8"/>
  <c r="S51" i="8"/>
  <c r="S49" i="8"/>
  <c r="B60" i="7"/>
  <c r="N51" i="7"/>
  <c r="M51" i="7"/>
  <c r="H51" i="7"/>
  <c r="G51" i="7"/>
  <c r="F51" i="7"/>
  <c r="E51" i="7"/>
  <c r="C51" i="7"/>
  <c r="B51" i="7"/>
  <c r="A51" i="7"/>
  <c r="N50" i="7"/>
  <c r="M50" i="7"/>
  <c r="H50" i="7"/>
  <c r="G50" i="7"/>
  <c r="F50" i="7"/>
  <c r="E50" i="7"/>
  <c r="C50" i="7"/>
  <c r="B50" i="7"/>
  <c r="A50" i="7"/>
  <c r="N49" i="7"/>
  <c r="M49" i="7"/>
  <c r="H49" i="7"/>
  <c r="G49" i="7"/>
  <c r="F49" i="7"/>
  <c r="E49" i="7"/>
  <c r="C49" i="7"/>
  <c r="B49" i="7"/>
  <c r="A49" i="7"/>
  <c r="O48" i="7"/>
  <c r="R43" i="7"/>
  <c r="I43" i="7"/>
  <c r="D43" i="7"/>
  <c r="R42" i="7"/>
  <c r="I42" i="7"/>
  <c r="D42" i="7"/>
  <c r="D51" i="7" s="1"/>
  <c r="R40" i="7"/>
  <c r="I40" i="7"/>
  <c r="D40" i="7"/>
  <c r="D50" i="7" s="1"/>
  <c r="R38" i="7"/>
  <c r="I38" i="7"/>
  <c r="D38" i="7"/>
  <c r="R37" i="7"/>
  <c r="I37" i="7"/>
  <c r="I49" i="7" s="1"/>
  <c r="D37" i="7"/>
  <c r="D49" i="7" s="1"/>
  <c r="O36" i="7"/>
  <c r="N36" i="7"/>
  <c r="M36" i="7"/>
  <c r="H36" i="7"/>
  <c r="G36" i="7"/>
  <c r="F36" i="7"/>
  <c r="E36" i="7"/>
  <c r="C36" i="7"/>
  <c r="B36" i="7"/>
  <c r="R34" i="7"/>
  <c r="I34" i="7"/>
  <c r="D34" i="7"/>
  <c r="R33" i="7"/>
  <c r="I33" i="7"/>
  <c r="D33" i="7"/>
  <c r="O32" i="7"/>
  <c r="N32" i="7"/>
  <c r="M32" i="7"/>
  <c r="H32" i="7"/>
  <c r="G32" i="7"/>
  <c r="F32" i="7"/>
  <c r="E32" i="7"/>
  <c r="C32" i="7"/>
  <c r="B32" i="7"/>
  <c r="R30" i="7"/>
  <c r="I30" i="7"/>
  <c r="D30" i="7"/>
  <c r="R29" i="7"/>
  <c r="I29" i="7"/>
  <c r="D29" i="7"/>
  <c r="R28" i="7"/>
  <c r="I28" i="7"/>
  <c r="D28" i="7"/>
  <c r="O27" i="7"/>
  <c r="N27" i="7"/>
  <c r="M27" i="7"/>
  <c r="H27" i="7"/>
  <c r="G27" i="7"/>
  <c r="F27" i="7"/>
  <c r="E27" i="7"/>
  <c r="C27" i="7"/>
  <c r="B27" i="7"/>
  <c r="R25" i="7"/>
  <c r="I25" i="7"/>
  <c r="D25" i="7"/>
  <c r="R24" i="7"/>
  <c r="I24" i="7"/>
  <c r="D24" i="7"/>
  <c r="R23" i="7"/>
  <c r="I23" i="7"/>
  <c r="D23" i="7"/>
  <c r="O22" i="7"/>
  <c r="N22" i="7"/>
  <c r="M22" i="7"/>
  <c r="H22" i="7"/>
  <c r="G22" i="7"/>
  <c r="F22" i="7"/>
  <c r="E22" i="7"/>
  <c r="C22" i="7"/>
  <c r="B22" i="7"/>
  <c r="R21" i="7"/>
  <c r="I21" i="7"/>
  <c r="D21" i="7"/>
  <c r="R20" i="7"/>
  <c r="I20" i="7"/>
  <c r="D20" i="7"/>
  <c r="R19" i="7"/>
  <c r="I19" i="7"/>
  <c r="R18" i="7"/>
  <c r="I18" i="7"/>
  <c r="D18" i="7"/>
  <c r="R16" i="7"/>
  <c r="I16" i="7"/>
  <c r="D16" i="7"/>
  <c r="R14" i="7"/>
  <c r="I14" i="7"/>
  <c r="D14" i="7"/>
  <c r="O13" i="7"/>
  <c r="N13" i="7"/>
  <c r="M13" i="7"/>
  <c r="H13" i="7"/>
  <c r="G13" i="7"/>
  <c r="F13" i="7"/>
  <c r="E13" i="7"/>
  <c r="C13" i="7"/>
  <c r="B13" i="7"/>
  <c r="Q51" i="7" l="1"/>
  <c r="Q13" i="7"/>
  <c r="I22" i="7"/>
  <c r="Q49" i="7"/>
  <c r="H48" i="7"/>
  <c r="Q32" i="7"/>
  <c r="Q36" i="7"/>
  <c r="T49" i="7"/>
  <c r="T51" i="7"/>
  <c r="T13" i="7"/>
  <c r="G12" i="7"/>
  <c r="Q27" i="7"/>
  <c r="T32" i="7"/>
  <c r="I32" i="7"/>
  <c r="T36" i="7"/>
  <c r="B48" i="7"/>
  <c r="Q50" i="7"/>
  <c r="T22" i="7"/>
  <c r="I13" i="7"/>
  <c r="H12" i="7"/>
  <c r="Q22" i="7"/>
  <c r="T27" i="7"/>
  <c r="I27" i="7"/>
  <c r="T50" i="7"/>
  <c r="P12" i="8"/>
  <c r="P48" i="8"/>
  <c r="N48" i="7"/>
  <c r="B12" i="7"/>
  <c r="O12" i="7"/>
  <c r="I36" i="7"/>
  <c r="C48" i="7"/>
  <c r="F48" i="7"/>
  <c r="G48" i="7"/>
  <c r="R51" i="7"/>
  <c r="D32" i="7"/>
  <c r="R50" i="7"/>
  <c r="D36" i="7"/>
  <c r="C12" i="7"/>
  <c r="N12" i="7"/>
  <c r="R36" i="7"/>
  <c r="E48" i="7"/>
  <c r="R32" i="7"/>
  <c r="D27" i="7"/>
  <c r="R27" i="7"/>
  <c r="F12" i="7"/>
  <c r="D22" i="7"/>
  <c r="M12" i="7"/>
  <c r="E12" i="7"/>
  <c r="D13" i="7"/>
  <c r="R13" i="7"/>
  <c r="D48" i="7"/>
  <c r="J24" i="7"/>
  <c r="J25" i="7"/>
  <c r="J33" i="7"/>
  <c r="J34" i="7"/>
  <c r="S34" i="7" s="1"/>
  <c r="I51" i="7"/>
  <c r="R22" i="7"/>
  <c r="I50" i="7"/>
  <c r="J14" i="7"/>
  <c r="J16" i="7"/>
  <c r="J18" i="7"/>
  <c r="S18" i="7" s="1"/>
  <c r="J19" i="7"/>
  <c r="J20" i="7"/>
  <c r="J21" i="7"/>
  <c r="J28" i="7"/>
  <c r="J29" i="7"/>
  <c r="J30" i="7"/>
  <c r="J37" i="7"/>
  <c r="J38" i="7"/>
  <c r="J40" i="7"/>
  <c r="S40" i="7" s="1"/>
  <c r="J42" i="7"/>
  <c r="J43" i="7"/>
  <c r="S43" i="7" s="1"/>
  <c r="M48" i="7"/>
  <c r="R49" i="7"/>
  <c r="I12" i="7" l="1"/>
  <c r="Q12" i="7"/>
  <c r="T48" i="7"/>
  <c r="T12" i="7"/>
  <c r="Q48" i="7"/>
  <c r="S28" i="7"/>
  <c r="S30" i="7"/>
  <c r="R12" i="7"/>
  <c r="D12" i="7"/>
  <c r="P42" i="7"/>
  <c r="J51" i="7"/>
  <c r="S51" i="7" s="1"/>
  <c r="J49" i="7"/>
  <c r="P37" i="7"/>
  <c r="J36" i="7"/>
  <c r="P21" i="7"/>
  <c r="P16" i="7"/>
  <c r="P33" i="7"/>
  <c r="J32" i="7"/>
  <c r="S42" i="7"/>
  <c r="S21" i="7"/>
  <c r="P40" i="7"/>
  <c r="J50" i="7"/>
  <c r="P30" i="7"/>
  <c r="P20" i="7"/>
  <c r="J13" i="7"/>
  <c r="P14" i="7"/>
  <c r="P25" i="7"/>
  <c r="S16" i="7"/>
  <c r="S14" i="7"/>
  <c r="P38" i="7"/>
  <c r="P29" i="7"/>
  <c r="P19" i="7"/>
  <c r="P24" i="7"/>
  <c r="I48" i="7"/>
  <c r="S29" i="7"/>
  <c r="S25" i="7"/>
  <c r="S38" i="7"/>
  <c r="S24" i="7"/>
  <c r="P43" i="7"/>
  <c r="S37" i="7"/>
  <c r="J27" i="7"/>
  <c r="P28" i="7"/>
  <c r="P18" i="7"/>
  <c r="P34" i="7"/>
  <c r="P23" i="7"/>
  <c r="J22" i="7"/>
  <c r="S23" i="7"/>
  <c r="S20" i="7"/>
  <c r="S19" i="7"/>
  <c r="R48" i="7"/>
  <c r="S33" i="7"/>
  <c r="O32" i="18" l="1"/>
  <c r="P33" i="18"/>
  <c r="P50" i="7"/>
  <c r="P22" i="7"/>
  <c r="S22" i="7"/>
  <c r="S50" i="7"/>
  <c r="P32" i="7"/>
  <c r="S32" i="7"/>
  <c r="P51" i="7"/>
  <c r="P27" i="7"/>
  <c r="S27" i="7"/>
  <c r="S36" i="7"/>
  <c r="P36" i="7"/>
  <c r="P13" i="7"/>
  <c r="J12" i="7"/>
  <c r="S13" i="7"/>
  <c r="P49" i="7"/>
  <c r="J48" i="7"/>
  <c r="S49" i="7"/>
  <c r="B60" i="6"/>
  <c r="N51" i="6"/>
  <c r="M51" i="6"/>
  <c r="H51" i="6"/>
  <c r="G51" i="6"/>
  <c r="F51" i="6"/>
  <c r="E51" i="6"/>
  <c r="C51" i="6"/>
  <c r="B51" i="6"/>
  <c r="A51" i="6"/>
  <c r="N50" i="6"/>
  <c r="M50" i="6"/>
  <c r="H50" i="6"/>
  <c r="G50" i="6"/>
  <c r="F50" i="6"/>
  <c r="E50" i="6"/>
  <c r="C50" i="6"/>
  <c r="B50" i="6"/>
  <c r="A50" i="6"/>
  <c r="N49" i="6"/>
  <c r="M49" i="6"/>
  <c r="H49" i="6"/>
  <c r="G49" i="6"/>
  <c r="F49" i="6"/>
  <c r="E49" i="6"/>
  <c r="C49" i="6"/>
  <c r="B49" i="6"/>
  <c r="A49" i="6"/>
  <c r="R43" i="6"/>
  <c r="I43" i="6"/>
  <c r="D43" i="6"/>
  <c r="R42" i="6"/>
  <c r="I42" i="6"/>
  <c r="D42" i="6"/>
  <c r="D51" i="6" s="1"/>
  <c r="R40" i="6"/>
  <c r="I40" i="6"/>
  <c r="D40" i="6"/>
  <c r="D50" i="6" s="1"/>
  <c r="R38" i="6"/>
  <c r="I38" i="6"/>
  <c r="D38" i="6"/>
  <c r="R37" i="6"/>
  <c r="I37" i="6"/>
  <c r="I49" i="6" s="1"/>
  <c r="D37" i="6"/>
  <c r="D49" i="6" s="1"/>
  <c r="O36" i="6"/>
  <c r="N36" i="6"/>
  <c r="M36" i="6"/>
  <c r="H36" i="6"/>
  <c r="G36" i="6"/>
  <c r="F36" i="6"/>
  <c r="E36" i="6"/>
  <c r="C36" i="6"/>
  <c r="B36" i="6"/>
  <c r="R34" i="6"/>
  <c r="I34" i="6"/>
  <c r="D34" i="6"/>
  <c r="R33" i="6"/>
  <c r="I33" i="6"/>
  <c r="D33" i="6"/>
  <c r="O32" i="6"/>
  <c r="N32" i="6"/>
  <c r="M32" i="6"/>
  <c r="H32" i="6"/>
  <c r="G32" i="6"/>
  <c r="F32" i="6"/>
  <c r="E32" i="6"/>
  <c r="C32" i="6"/>
  <c r="B32" i="6"/>
  <c r="R30" i="6"/>
  <c r="I30" i="6"/>
  <c r="D30" i="6"/>
  <c r="R29" i="6"/>
  <c r="I29" i="6"/>
  <c r="D29" i="6"/>
  <c r="R28" i="6"/>
  <c r="I28" i="6"/>
  <c r="D28" i="6"/>
  <c r="O27" i="6"/>
  <c r="N27" i="6"/>
  <c r="M27" i="6"/>
  <c r="H27" i="6"/>
  <c r="G27" i="6"/>
  <c r="F27" i="6"/>
  <c r="E27" i="6"/>
  <c r="C27" i="6"/>
  <c r="B27" i="6"/>
  <c r="R25" i="6"/>
  <c r="I25" i="6"/>
  <c r="D25" i="6"/>
  <c r="R24" i="6"/>
  <c r="I24" i="6"/>
  <c r="D24" i="6"/>
  <c r="R23" i="6"/>
  <c r="I23" i="6"/>
  <c r="J23" i="6" s="1"/>
  <c r="D23" i="6"/>
  <c r="O22" i="6"/>
  <c r="N22" i="6"/>
  <c r="M22" i="6"/>
  <c r="H22" i="6"/>
  <c r="G22" i="6"/>
  <c r="F22" i="6"/>
  <c r="E22" i="6"/>
  <c r="C22" i="6"/>
  <c r="B22" i="6"/>
  <c r="R21" i="6"/>
  <c r="I21" i="6"/>
  <c r="D21" i="6"/>
  <c r="R20" i="6"/>
  <c r="I20" i="6"/>
  <c r="D20" i="6"/>
  <c r="R19" i="6"/>
  <c r="I19" i="6"/>
  <c r="D19" i="6"/>
  <c r="R18" i="6"/>
  <c r="I18" i="6"/>
  <c r="D18" i="6"/>
  <c r="R16" i="6"/>
  <c r="I16" i="6"/>
  <c r="D16" i="6"/>
  <c r="R14" i="6"/>
  <c r="I14" i="6"/>
  <c r="D14" i="6"/>
  <c r="O13" i="6"/>
  <c r="N13" i="6"/>
  <c r="M13" i="6"/>
  <c r="H13" i="6"/>
  <c r="G13" i="6"/>
  <c r="F13" i="6"/>
  <c r="E13" i="6"/>
  <c r="C13" i="6"/>
  <c r="B13" i="6"/>
  <c r="P32" i="18" l="1"/>
  <c r="Q32" i="6"/>
  <c r="Q36" i="6"/>
  <c r="T51" i="6"/>
  <c r="Q27" i="6"/>
  <c r="T32" i="6"/>
  <c r="T36" i="6"/>
  <c r="Q50" i="6"/>
  <c r="Q22" i="6"/>
  <c r="T27" i="6"/>
  <c r="T50" i="6"/>
  <c r="T49" i="6"/>
  <c r="Q13" i="6"/>
  <c r="T13" i="6"/>
  <c r="T22" i="6"/>
  <c r="M48" i="6"/>
  <c r="E48" i="6"/>
  <c r="Q49" i="6"/>
  <c r="Q51" i="6"/>
  <c r="S48" i="7"/>
  <c r="P48" i="7"/>
  <c r="P12" i="7"/>
  <c r="S12" i="7"/>
  <c r="O12" i="6"/>
  <c r="G12" i="6"/>
  <c r="G48" i="6"/>
  <c r="H48" i="6"/>
  <c r="I36" i="6"/>
  <c r="I32" i="6"/>
  <c r="I27" i="6"/>
  <c r="H12" i="6"/>
  <c r="I22" i="6"/>
  <c r="I13" i="6"/>
  <c r="D32" i="6"/>
  <c r="R32" i="6"/>
  <c r="N48" i="6"/>
  <c r="R48" i="6" s="1"/>
  <c r="R50" i="6"/>
  <c r="D48" i="6"/>
  <c r="R51" i="6"/>
  <c r="R36" i="6"/>
  <c r="F48" i="6"/>
  <c r="C48" i="6"/>
  <c r="B12" i="6"/>
  <c r="D36" i="6"/>
  <c r="B48" i="6"/>
  <c r="D27" i="6"/>
  <c r="F12" i="6"/>
  <c r="D22" i="6"/>
  <c r="C12" i="6"/>
  <c r="R22" i="6"/>
  <c r="M12" i="6"/>
  <c r="E12" i="6"/>
  <c r="D13" i="6"/>
  <c r="N12" i="6"/>
  <c r="S23" i="6"/>
  <c r="J24" i="6"/>
  <c r="P24" i="6" s="1"/>
  <c r="J25" i="6"/>
  <c r="S25" i="6" s="1"/>
  <c r="J33" i="6"/>
  <c r="J34" i="6"/>
  <c r="S34" i="6" s="1"/>
  <c r="O48" i="6"/>
  <c r="I51" i="6"/>
  <c r="R13" i="6"/>
  <c r="R27" i="6"/>
  <c r="I50" i="6"/>
  <c r="J14" i="6"/>
  <c r="S14" i="6" s="1"/>
  <c r="J16" i="6"/>
  <c r="S16" i="6" s="1"/>
  <c r="J18" i="6"/>
  <c r="S18" i="6" s="1"/>
  <c r="J19" i="6"/>
  <c r="J20" i="6"/>
  <c r="J21" i="6"/>
  <c r="S21" i="6" s="1"/>
  <c r="J28" i="6"/>
  <c r="S28" i="6" s="1"/>
  <c r="J29" i="6"/>
  <c r="S29" i="6" s="1"/>
  <c r="J30" i="6"/>
  <c r="J37" i="6"/>
  <c r="S37" i="6" s="1"/>
  <c r="J38" i="6"/>
  <c r="J40" i="6"/>
  <c r="J42" i="6"/>
  <c r="J43" i="6"/>
  <c r="R49" i="6"/>
  <c r="R43" i="5"/>
  <c r="R42" i="5"/>
  <c r="R40" i="5"/>
  <c r="R38" i="5"/>
  <c r="R37" i="5"/>
  <c r="R19" i="3"/>
  <c r="R21" i="4"/>
  <c r="R36" i="3"/>
  <c r="R35" i="3"/>
  <c r="R34" i="3"/>
  <c r="R33" i="3"/>
  <c r="R32" i="3"/>
  <c r="T48" i="6" l="1"/>
  <c r="Q12" i="6"/>
  <c r="T12" i="6"/>
  <c r="Q48" i="6"/>
  <c r="I12" i="6"/>
  <c r="D12" i="6"/>
  <c r="R12" i="6"/>
  <c r="P43" i="6"/>
  <c r="P40" i="6"/>
  <c r="J50" i="6"/>
  <c r="S50" i="6" s="1"/>
  <c r="P30" i="6"/>
  <c r="P20" i="6"/>
  <c r="S43" i="6"/>
  <c r="S24" i="6"/>
  <c r="S40" i="6"/>
  <c r="P38" i="6"/>
  <c r="P29" i="6"/>
  <c r="P19" i="6"/>
  <c r="P34" i="6"/>
  <c r="P23" i="6"/>
  <c r="J22" i="6"/>
  <c r="S30" i="6"/>
  <c r="P28" i="6"/>
  <c r="J27" i="6"/>
  <c r="P18" i="6"/>
  <c r="P33" i="6"/>
  <c r="J32" i="6"/>
  <c r="I48" i="6"/>
  <c r="P42" i="6"/>
  <c r="J51" i="6"/>
  <c r="J49" i="6"/>
  <c r="P37" i="6"/>
  <c r="J36" i="6"/>
  <c r="P21" i="6"/>
  <c r="P16" i="6"/>
  <c r="P25" i="6"/>
  <c r="S19" i="6"/>
  <c r="S33" i="6"/>
  <c r="S20" i="6"/>
  <c r="S42" i="6"/>
  <c r="S38" i="6"/>
  <c r="J13" i="6"/>
  <c r="P14" i="6"/>
  <c r="B60" i="5"/>
  <c r="N51" i="5"/>
  <c r="M51" i="5"/>
  <c r="K51" i="5"/>
  <c r="H51" i="5"/>
  <c r="G51" i="5"/>
  <c r="F51" i="5"/>
  <c r="E51" i="5"/>
  <c r="C51" i="5"/>
  <c r="B51" i="5"/>
  <c r="A51" i="5"/>
  <c r="N50" i="5"/>
  <c r="M50" i="5"/>
  <c r="K50" i="5"/>
  <c r="H50" i="5"/>
  <c r="G50" i="5"/>
  <c r="F50" i="5"/>
  <c r="E50" i="5"/>
  <c r="E53" i="18" s="1"/>
  <c r="Q53" i="18" s="1"/>
  <c r="C50" i="5"/>
  <c r="B50" i="5"/>
  <c r="N49" i="5"/>
  <c r="M49" i="5"/>
  <c r="K49" i="5"/>
  <c r="H49" i="5"/>
  <c r="G49" i="5"/>
  <c r="F49" i="5"/>
  <c r="E49" i="5"/>
  <c r="C49" i="5"/>
  <c r="B49" i="5"/>
  <c r="A49" i="5"/>
  <c r="I43" i="5"/>
  <c r="D43" i="5"/>
  <c r="I42" i="5"/>
  <c r="D42" i="5"/>
  <c r="D51" i="5" s="1"/>
  <c r="I40" i="5"/>
  <c r="D40" i="5"/>
  <c r="D50" i="5" s="1"/>
  <c r="I38" i="5"/>
  <c r="D38" i="5"/>
  <c r="I37" i="5"/>
  <c r="D37" i="5"/>
  <c r="O36" i="5"/>
  <c r="N36" i="5"/>
  <c r="M36" i="5"/>
  <c r="H36" i="5"/>
  <c r="G36" i="5"/>
  <c r="F36" i="5"/>
  <c r="E36" i="5"/>
  <c r="C36" i="5"/>
  <c r="B36" i="5"/>
  <c r="R34" i="5"/>
  <c r="I34" i="5"/>
  <c r="D34" i="5"/>
  <c r="R33" i="5"/>
  <c r="I33" i="5"/>
  <c r="D33" i="5"/>
  <c r="O32" i="5"/>
  <c r="N32" i="5"/>
  <c r="M32" i="5"/>
  <c r="H32" i="5"/>
  <c r="G32" i="5"/>
  <c r="F32" i="5"/>
  <c r="E32" i="5"/>
  <c r="C32" i="5"/>
  <c r="B32" i="5"/>
  <c r="R30" i="5"/>
  <c r="I30" i="5"/>
  <c r="D30" i="5"/>
  <c r="R29" i="5"/>
  <c r="I29" i="5"/>
  <c r="D29" i="5"/>
  <c r="R28" i="5"/>
  <c r="I28" i="5"/>
  <c r="D28" i="5"/>
  <c r="O27" i="5"/>
  <c r="N27" i="5"/>
  <c r="M27" i="5"/>
  <c r="H27" i="5"/>
  <c r="G27" i="5"/>
  <c r="F27" i="5"/>
  <c r="E27" i="5"/>
  <c r="C27" i="5"/>
  <c r="B27" i="5"/>
  <c r="R25" i="5"/>
  <c r="I25" i="5"/>
  <c r="D25" i="5"/>
  <c r="R24" i="5"/>
  <c r="I24" i="5"/>
  <c r="D24" i="5"/>
  <c r="R23" i="5"/>
  <c r="I23" i="5"/>
  <c r="D23" i="5"/>
  <c r="O22" i="5"/>
  <c r="N22" i="5"/>
  <c r="M22" i="5"/>
  <c r="H22" i="5"/>
  <c r="G22" i="5"/>
  <c r="F22" i="5"/>
  <c r="E22" i="5"/>
  <c r="C22" i="5"/>
  <c r="B22" i="5"/>
  <c r="R21" i="5"/>
  <c r="I21" i="5"/>
  <c r="D21" i="5"/>
  <c r="R20" i="5"/>
  <c r="I20" i="5"/>
  <c r="D20" i="5"/>
  <c r="R19" i="5"/>
  <c r="I19" i="5"/>
  <c r="D19" i="5"/>
  <c r="R18" i="5"/>
  <c r="I18" i="5"/>
  <c r="D18" i="5"/>
  <c r="R16" i="5"/>
  <c r="I16" i="5"/>
  <c r="D16" i="5"/>
  <c r="R14" i="5"/>
  <c r="I14" i="5"/>
  <c r="D14" i="5"/>
  <c r="O13" i="5"/>
  <c r="N13" i="5"/>
  <c r="M13" i="5"/>
  <c r="H13" i="5"/>
  <c r="G13" i="5"/>
  <c r="F13" i="5"/>
  <c r="E13" i="5"/>
  <c r="C13" i="5"/>
  <c r="B13" i="5"/>
  <c r="B60" i="4"/>
  <c r="N51" i="4"/>
  <c r="N54" i="18" s="1"/>
  <c r="M51" i="4"/>
  <c r="M54" i="18" s="1"/>
  <c r="K51" i="4"/>
  <c r="H51" i="4"/>
  <c r="G51" i="4"/>
  <c r="F51" i="4"/>
  <c r="E51" i="4"/>
  <c r="E54" i="18" s="1"/>
  <c r="Q54" i="18" s="1"/>
  <c r="C51" i="4"/>
  <c r="B51" i="4"/>
  <c r="A51" i="4"/>
  <c r="N50" i="4"/>
  <c r="N53" i="18" s="1"/>
  <c r="M50" i="4"/>
  <c r="M53" i="18" s="1"/>
  <c r="K50" i="4"/>
  <c r="H50" i="4"/>
  <c r="G50" i="4"/>
  <c r="F50" i="4"/>
  <c r="C50" i="4"/>
  <c r="B50" i="4"/>
  <c r="A50" i="4"/>
  <c r="O48" i="4"/>
  <c r="N49" i="4"/>
  <c r="N52" i="18" s="1"/>
  <c r="M49" i="4"/>
  <c r="M52" i="18" s="1"/>
  <c r="K49" i="4"/>
  <c r="H49" i="4"/>
  <c r="G49" i="4"/>
  <c r="F49" i="4"/>
  <c r="E49" i="4"/>
  <c r="E52" i="18" s="1"/>
  <c r="C49" i="4"/>
  <c r="B49" i="4"/>
  <c r="A49" i="4"/>
  <c r="R43" i="4"/>
  <c r="I43" i="4"/>
  <c r="D43" i="4"/>
  <c r="R42" i="4"/>
  <c r="I42" i="4"/>
  <c r="D42" i="4"/>
  <c r="D51" i="4" s="1"/>
  <c r="R40" i="4"/>
  <c r="I40" i="4"/>
  <c r="I50" i="4" s="1"/>
  <c r="D40" i="4"/>
  <c r="D50" i="4" s="1"/>
  <c r="R38" i="4"/>
  <c r="I38" i="4"/>
  <c r="D38" i="4"/>
  <c r="R37" i="4"/>
  <c r="I37" i="4"/>
  <c r="D37" i="4"/>
  <c r="O36" i="4"/>
  <c r="N36" i="4"/>
  <c r="M36" i="4"/>
  <c r="K36" i="4"/>
  <c r="H36" i="4"/>
  <c r="G36" i="4"/>
  <c r="F36" i="4"/>
  <c r="E36" i="4"/>
  <c r="C36" i="4"/>
  <c r="B36" i="4"/>
  <c r="R34" i="4"/>
  <c r="I34" i="4"/>
  <c r="D34" i="4"/>
  <c r="R33" i="4"/>
  <c r="I33" i="4"/>
  <c r="D33" i="4"/>
  <c r="O32" i="4"/>
  <c r="N32" i="4"/>
  <c r="M32" i="4"/>
  <c r="K32" i="4"/>
  <c r="H32" i="4"/>
  <c r="G32" i="4"/>
  <c r="F32" i="4"/>
  <c r="E32" i="4"/>
  <c r="C32" i="4"/>
  <c r="B32" i="4"/>
  <c r="R30" i="4"/>
  <c r="I30" i="4"/>
  <c r="D30" i="4"/>
  <c r="R29" i="4"/>
  <c r="I29" i="4"/>
  <c r="D29" i="4"/>
  <c r="R28" i="4"/>
  <c r="I28" i="4"/>
  <c r="D28" i="4"/>
  <c r="O27" i="4"/>
  <c r="N27" i="4"/>
  <c r="M27" i="4"/>
  <c r="K27" i="4"/>
  <c r="H27" i="4"/>
  <c r="G27" i="4"/>
  <c r="F27" i="4"/>
  <c r="E27" i="4"/>
  <c r="C27" i="4"/>
  <c r="B27" i="4"/>
  <c r="R25" i="4"/>
  <c r="I25" i="4"/>
  <c r="D25" i="4"/>
  <c r="R24" i="4"/>
  <c r="I24" i="4"/>
  <c r="D24" i="4"/>
  <c r="R23" i="4"/>
  <c r="I23" i="4"/>
  <c r="D23" i="4"/>
  <c r="O22" i="4"/>
  <c r="N22" i="4"/>
  <c r="M22" i="4"/>
  <c r="K22" i="4"/>
  <c r="H22" i="4"/>
  <c r="G22" i="4"/>
  <c r="F22" i="4"/>
  <c r="E22" i="4"/>
  <c r="C22" i="4"/>
  <c r="B22" i="4"/>
  <c r="I21" i="4"/>
  <c r="D21" i="4"/>
  <c r="R20" i="4"/>
  <c r="I20" i="4"/>
  <c r="D20" i="4"/>
  <c r="R19" i="4"/>
  <c r="I19" i="4"/>
  <c r="D19" i="4"/>
  <c r="R18" i="4"/>
  <c r="I18" i="4"/>
  <c r="D18" i="4"/>
  <c r="R16" i="4"/>
  <c r="I16" i="4"/>
  <c r="D16" i="4"/>
  <c r="R14" i="4"/>
  <c r="I14" i="4"/>
  <c r="D14" i="4"/>
  <c r="O13" i="4"/>
  <c r="N13" i="4"/>
  <c r="M13" i="4"/>
  <c r="K13" i="4"/>
  <c r="H13" i="4"/>
  <c r="G13" i="4"/>
  <c r="F13" i="4"/>
  <c r="E13" i="4"/>
  <c r="C13" i="4"/>
  <c r="C12" i="4" s="1"/>
  <c r="B13" i="4"/>
  <c r="R30" i="3"/>
  <c r="R26" i="3"/>
  <c r="R27" i="3"/>
  <c r="R22" i="3"/>
  <c r="R23" i="3"/>
  <c r="R29" i="3"/>
  <c r="R25" i="3"/>
  <c r="R21" i="3"/>
  <c r="R15" i="3"/>
  <c r="R16" i="3"/>
  <c r="R17" i="3"/>
  <c r="R18" i="3"/>
  <c r="R14" i="3"/>
  <c r="R53" i="18" l="1"/>
  <c r="T54" i="18"/>
  <c r="T53" i="18"/>
  <c r="E51" i="18"/>
  <c r="Q51" i="18" s="1"/>
  <c r="Q52" i="18"/>
  <c r="K51" i="18"/>
  <c r="T52" i="18"/>
  <c r="M51" i="18"/>
  <c r="R52" i="18"/>
  <c r="N51" i="18"/>
  <c r="R54" i="18"/>
  <c r="O27" i="18"/>
  <c r="P28" i="18"/>
  <c r="D26" i="18"/>
  <c r="D22" i="18" s="1"/>
  <c r="D12" i="18" s="1"/>
  <c r="B22" i="18"/>
  <c r="B12" i="18" s="1"/>
  <c r="K12" i="4"/>
  <c r="G48" i="4"/>
  <c r="G12" i="4"/>
  <c r="I36" i="4"/>
  <c r="C48" i="4"/>
  <c r="F12" i="4"/>
  <c r="D32" i="4"/>
  <c r="Q36" i="4"/>
  <c r="D13" i="4"/>
  <c r="I22" i="4"/>
  <c r="D27" i="4"/>
  <c r="I27" i="4"/>
  <c r="D22" i="4"/>
  <c r="Q51" i="4"/>
  <c r="K48" i="4"/>
  <c r="Q32" i="5"/>
  <c r="Q36" i="5"/>
  <c r="I13" i="4"/>
  <c r="B12" i="4"/>
  <c r="T32" i="4"/>
  <c r="I32" i="4"/>
  <c r="D36" i="4"/>
  <c r="Q22" i="4"/>
  <c r="H12" i="4"/>
  <c r="B48" i="4"/>
  <c r="F48" i="4"/>
  <c r="R32" i="4"/>
  <c r="R49" i="4"/>
  <c r="T51" i="4"/>
  <c r="Q27" i="5"/>
  <c r="T32" i="5"/>
  <c r="T36" i="5"/>
  <c r="I49" i="5"/>
  <c r="Q49" i="5"/>
  <c r="R50" i="5"/>
  <c r="Q51" i="5"/>
  <c r="T13" i="4"/>
  <c r="Q27" i="4"/>
  <c r="T36" i="4"/>
  <c r="D49" i="4"/>
  <c r="D48" i="4" s="1"/>
  <c r="E48" i="4"/>
  <c r="Q13" i="5"/>
  <c r="T27" i="5"/>
  <c r="R36" i="5"/>
  <c r="M48" i="4"/>
  <c r="T49" i="4"/>
  <c r="N48" i="4"/>
  <c r="R50" i="4"/>
  <c r="T22" i="4"/>
  <c r="Q32" i="4"/>
  <c r="I49" i="4"/>
  <c r="H48" i="4"/>
  <c r="R51" i="4"/>
  <c r="Q22" i="5"/>
  <c r="M12" i="4"/>
  <c r="E12" i="4"/>
  <c r="Q13" i="4"/>
  <c r="R22" i="4"/>
  <c r="T27" i="4"/>
  <c r="Q49" i="4"/>
  <c r="Q50" i="4"/>
  <c r="T50" i="4"/>
  <c r="T13" i="5"/>
  <c r="T22" i="5"/>
  <c r="R49" i="5"/>
  <c r="Q50" i="5"/>
  <c r="R51" i="5"/>
  <c r="P32" i="6"/>
  <c r="S32" i="6"/>
  <c r="S36" i="6"/>
  <c r="P36" i="6"/>
  <c r="P22" i="6"/>
  <c r="S22" i="6"/>
  <c r="P51" i="6"/>
  <c r="S51" i="6"/>
  <c r="P13" i="6"/>
  <c r="J12" i="6"/>
  <c r="S13" i="6"/>
  <c r="P50" i="6"/>
  <c r="J48" i="6"/>
  <c r="S49" i="6"/>
  <c r="P49" i="6"/>
  <c r="P27" i="6"/>
  <c r="S27" i="6"/>
  <c r="I13" i="5"/>
  <c r="D22" i="5"/>
  <c r="O48" i="5"/>
  <c r="E12" i="5"/>
  <c r="K48" i="5"/>
  <c r="F12" i="5"/>
  <c r="D27" i="5"/>
  <c r="D32" i="5"/>
  <c r="D36" i="5"/>
  <c r="I27" i="5"/>
  <c r="C48" i="5"/>
  <c r="D13" i="5"/>
  <c r="I22" i="5"/>
  <c r="B48" i="5"/>
  <c r="I32" i="5"/>
  <c r="G48" i="5"/>
  <c r="O12" i="5"/>
  <c r="M48" i="5"/>
  <c r="N48" i="5"/>
  <c r="R32" i="5"/>
  <c r="I36" i="5"/>
  <c r="H48" i="5"/>
  <c r="E48" i="5"/>
  <c r="F48" i="5"/>
  <c r="R22" i="5"/>
  <c r="M12" i="5"/>
  <c r="G12" i="5"/>
  <c r="H12" i="5"/>
  <c r="D49" i="5"/>
  <c r="D48" i="5" s="1"/>
  <c r="B12" i="5"/>
  <c r="C12" i="5"/>
  <c r="R27" i="5"/>
  <c r="J23" i="5"/>
  <c r="J24" i="5"/>
  <c r="S24" i="5" s="1"/>
  <c r="J25" i="5"/>
  <c r="J33" i="5"/>
  <c r="J34" i="5"/>
  <c r="I51" i="5"/>
  <c r="I50" i="5"/>
  <c r="J14" i="5"/>
  <c r="S14" i="5" s="1"/>
  <c r="J16" i="5"/>
  <c r="J18" i="5"/>
  <c r="S18" i="5" s="1"/>
  <c r="J19" i="5"/>
  <c r="J20" i="5"/>
  <c r="S20" i="5" s="1"/>
  <c r="J21" i="5"/>
  <c r="S21" i="5" s="1"/>
  <c r="J28" i="5"/>
  <c r="S28" i="5" s="1"/>
  <c r="J29" i="5"/>
  <c r="J30" i="5"/>
  <c r="J37" i="5"/>
  <c r="P37" i="5" s="1"/>
  <c r="J38" i="5"/>
  <c r="P38" i="5" s="1"/>
  <c r="J40" i="5"/>
  <c r="P40" i="5" s="1"/>
  <c r="J42" i="5"/>
  <c r="P42" i="5" s="1"/>
  <c r="J43" i="5"/>
  <c r="P43" i="5" s="1"/>
  <c r="R13" i="5"/>
  <c r="N12" i="5"/>
  <c r="O12" i="4"/>
  <c r="J23" i="4"/>
  <c r="S23" i="4" s="1"/>
  <c r="J24" i="4"/>
  <c r="J25" i="4"/>
  <c r="S25" i="4" s="1"/>
  <c r="J33" i="4"/>
  <c r="S33" i="4" s="1"/>
  <c r="J34" i="4"/>
  <c r="S34" i="4" s="1"/>
  <c r="I51" i="4"/>
  <c r="R13" i="4"/>
  <c r="R36" i="4"/>
  <c r="J14" i="4"/>
  <c r="J16" i="4"/>
  <c r="J18" i="4"/>
  <c r="J19" i="4"/>
  <c r="J20" i="4"/>
  <c r="S20" i="4" s="1"/>
  <c r="J21" i="4"/>
  <c r="P21" i="4" s="1"/>
  <c r="J28" i="4"/>
  <c r="S28" i="4" s="1"/>
  <c r="J29" i="4"/>
  <c r="S29" i="4" s="1"/>
  <c r="J30" i="4"/>
  <c r="J37" i="4"/>
  <c r="J38" i="4"/>
  <c r="P38" i="4" s="1"/>
  <c r="J40" i="4"/>
  <c r="J42" i="4"/>
  <c r="P42" i="4" s="1"/>
  <c r="J43" i="4"/>
  <c r="P43" i="4" s="1"/>
  <c r="R27" i="4"/>
  <c r="N12" i="4"/>
  <c r="R51" i="18" l="1"/>
  <c r="T51" i="18"/>
  <c r="P27" i="18"/>
  <c r="O12" i="18"/>
  <c r="P12" i="18" s="1"/>
  <c r="Q12" i="4"/>
  <c r="P37" i="4"/>
  <c r="J36" i="4"/>
  <c r="R48" i="5"/>
  <c r="D12" i="4"/>
  <c r="S42" i="4"/>
  <c r="S21" i="4"/>
  <c r="Q48" i="4"/>
  <c r="S43" i="5"/>
  <c r="R48" i="4"/>
  <c r="I12" i="4"/>
  <c r="S42" i="5"/>
  <c r="Q48" i="5"/>
  <c r="I48" i="4"/>
  <c r="T12" i="5"/>
  <c r="S38" i="5"/>
  <c r="T12" i="4"/>
  <c r="S43" i="4"/>
  <c r="S40" i="5"/>
  <c r="Q12" i="5"/>
  <c r="S37" i="4"/>
  <c r="S38" i="4"/>
  <c r="T48" i="4"/>
  <c r="S37" i="5"/>
  <c r="S40" i="4"/>
  <c r="P40" i="4"/>
  <c r="P12" i="6"/>
  <c r="S12" i="6"/>
  <c r="P48" i="6"/>
  <c r="S48" i="6"/>
  <c r="D12" i="5"/>
  <c r="I12" i="5"/>
  <c r="I48" i="5"/>
  <c r="R12" i="5"/>
  <c r="P33" i="5"/>
  <c r="J32" i="5"/>
  <c r="P28" i="5"/>
  <c r="J27" i="5"/>
  <c r="J50" i="5"/>
  <c r="P30" i="5"/>
  <c r="P20" i="5"/>
  <c r="P14" i="5"/>
  <c r="J13" i="5"/>
  <c r="P34" i="5"/>
  <c r="P23" i="5"/>
  <c r="J22" i="5"/>
  <c r="S23" i="5"/>
  <c r="S30" i="5"/>
  <c r="S34" i="5"/>
  <c r="P29" i="5"/>
  <c r="P25" i="5"/>
  <c r="P19" i="5"/>
  <c r="S33" i="5"/>
  <c r="P18" i="5"/>
  <c r="J51" i="5"/>
  <c r="J49" i="5"/>
  <c r="J36" i="5"/>
  <c r="P36" i="5" s="1"/>
  <c r="P21" i="5"/>
  <c r="P16" i="5"/>
  <c r="P24" i="5"/>
  <c r="S25" i="5"/>
  <c r="S29" i="5"/>
  <c r="S19" i="5"/>
  <c r="S16" i="5"/>
  <c r="P30" i="4"/>
  <c r="P19" i="4"/>
  <c r="P18" i="4"/>
  <c r="R12" i="4"/>
  <c r="J49" i="4"/>
  <c r="P49" i="4" s="1"/>
  <c r="P16" i="4"/>
  <c r="P25" i="4"/>
  <c r="S30" i="4"/>
  <c r="S19" i="4"/>
  <c r="J50" i="4"/>
  <c r="P14" i="4"/>
  <c r="J13" i="4"/>
  <c r="P24" i="4"/>
  <c r="S14" i="4"/>
  <c r="P23" i="4"/>
  <c r="J22" i="4"/>
  <c r="S18" i="4"/>
  <c r="P20" i="4"/>
  <c r="P29" i="4"/>
  <c r="P34" i="4"/>
  <c r="J51" i="4"/>
  <c r="P51" i="4" s="1"/>
  <c r="P28" i="4"/>
  <c r="J27" i="4"/>
  <c r="P33" i="4"/>
  <c r="J32" i="4"/>
  <c r="S24" i="4"/>
  <c r="S16" i="4"/>
  <c r="P51" i="5" l="1"/>
  <c r="T51" i="5"/>
  <c r="T50" i="5"/>
  <c r="P50" i="5"/>
  <c r="S36" i="5"/>
  <c r="S51" i="5"/>
  <c r="S50" i="5"/>
  <c r="S51" i="4"/>
  <c r="S49" i="4"/>
  <c r="T49" i="5"/>
  <c r="P49" i="5"/>
  <c r="S49" i="5"/>
  <c r="P50" i="4"/>
  <c r="S50" i="4"/>
  <c r="J48" i="4"/>
  <c r="P36" i="4"/>
  <c r="S36" i="4"/>
  <c r="P13" i="5"/>
  <c r="J12" i="5"/>
  <c r="S13" i="5"/>
  <c r="P22" i="5"/>
  <c r="S22" i="5"/>
  <c r="P32" i="5"/>
  <c r="S32" i="5"/>
  <c r="J48" i="5"/>
  <c r="P27" i="5"/>
  <c r="S27" i="5"/>
  <c r="P27" i="4"/>
  <c r="S27" i="4"/>
  <c r="P32" i="4"/>
  <c r="S32" i="4"/>
  <c r="P22" i="4"/>
  <c r="S22" i="4"/>
  <c r="J12" i="4"/>
  <c r="P13" i="4"/>
  <c r="S13" i="4"/>
  <c r="T48" i="5" l="1"/>
  <c r="P48" i="5"/>
  <c r="S48" i="5"/>
  <c r="S48" i="4"/>
  <c r="P48" i="4"/>
  <c r="P12" i="5"/>
  <c r="S12" i="5"/>
  <c r="S12" i="4"/>
  <c r="P12" i="4"/>
  <c r="B51" i="3" l="1"/>
  <c r="O42" i="3"/>
  <c r="N42" i="3"/>
  <c r="M42" i="3"/>
  <c r="K42" i="3"/>
  <c r="H42" i="3"/>
  <c r="G42" i="3"/>
  <c r="F42" i="3"/>
  <c r="E42" i="3"/>
  <c r="C42" i="3"/>
  <c r="B42" i="3"/>
  <c r="A42" i="3"/>
  <c r="O41" i="3"/>
  <c r="N41" i="3"/>
  <c r="M41" i="3"/>
  <c r="K41" i="3"/>
  <c r="H41" i="3"/>
  <c r="G41" i="3"/>
  <c r="F41" i="3"/>
  <c r="E41" i="3"/>
  <c r="C41" i="3"/>
  <c r="B41" i="3"/>
  <c r="A41" i="3"/>
  <c r="O40" i="3"/>
  <c r="N40" i="3"/>
  <c r="M40" i="3"/>
  <c r="K40" i="3"/>
  <c r="H40" i="3"/>
  <c r="G40" i="3"/>
  <c r="F40" i="3"/>
  <c r="E40" i="3"/>
  <c r="C40" i="3"/>
  <c r="B40" i="3"/>
  <c r="A40" i="3"/>
  <c r="I36" i="3"/>
  <c r="D36" i="3"/>
  <c r="I35" i="3"/>
  <c r="D35" i="3"/>
  <c r="D42" i="3" s="1"/>
  <c r="I34" i="3"/>
  <c r="D34" i="3"/>
  <c r="D41" i="3" s="1"/>
  <c r="I33" i="3"/>
  <c r="D33" i="3"/>
  <c r="I32" i="3"/>
  <c r="D32" i="3"/>
  <c r="D40" i="3" s="1"/>
  <c r="O31" i="3"/>
  <c r="N31" i="3"/>
  <c r="M31" i="3"/>
  <c r="K31" i="3"/>
  <c r="H31" i="3"/>
  <c r="G31" i="3"/>
  <c r="F31" i="3"/>
  <c r="E31" i="3"/>
  <c r="C31" i="3"/>
  <c r="B31" i="3"/>
  <c r="I30" i="3"/>
  <c r="D30" i="3"/>
  <c r="I29" i="3"/>
  <c r="D29" i="3"/>
  <c r="O28" i="3"/>
  <c r="N28" i="3"/>
  <c r="M28" i="3"/>
  <c r="K28" i="3"/>
  <c r="H28" i="3"/>
  <c r="G28" i="3"/>
  <c r="F28" i="3"/>
  <c r="E28" i="3"/>
  <c r="C28" i="3"/>
  <c r="B28" i="3"/>
  <c r="I27" i="3"/>
  <c r="D27" i="3"/>
  <c r="I26" i="3"/>
  <c r="D26" i="3"/>
  <c r="I25" i="3"/>
  <c r="D25" i="3"/>
  <c r="O24" i="3"/>
  <c r="N24" i="3"/>
  <c r="M24" i="3"/>
  <c r="K24" i="3"/>
  <c r="H24" i="3"/>
  <c r="G24" i="3"/>
  <c r="F24" i="3"/>
  <c r="E24" i="3"/>
  <c r="C24" i="3"/>
  <c r="B24" i="3"/>
  <c r="I23" i="3"/>
  <c r="D23" i="3"/>
  <c r="I22" i="3"/>
  <c r="D22" i="3"/>
  <c r="I21" i="3"/>
  <c r="D21" i="3"/>
  <c r="O20" i="3"/>
  <c r="N20" i="3"/>
  <c r="M20" i="3"/>
  <c r="K20" i="3"/>
  <c r="H20" i="3"/>
  <c r="G20" i="3"/>
  <c r="F20" i="3"/>
  <c r="E20" i="3"/>
  <c r="C20" i="3"/>
  <c r="B20" i="3"/>
  <c r="I19" i="3"/>
  <c r="D19" i="3"/>
  <c r="I18" i="3"/>
  <c r="D18" i="3"/>
  <c r="I17" i="3"/>
  <c r="D17" i="3"/>
  <c r="I16" i="3"/>
  <c r="J16" i="3" s="1"/>
  <c r="D16" i="3"/>
  <c r="I15" i="3"/>
  <c r="D15" i="3"/>
  <c r="I14" i="3"/>
  <c r="J14" i="3" s="1"/>
  <c r="D14" i="3"/>
  <c r="O13" i="3"/>
  <c r="N13" i="3"/>
  <c r="M13" i="3"/>
  <c r="K13" i="3"/>
  <c r="H13" i="3"/>
  <c r="G13" i="3"/>
  <c r="F13" i="3"/>
  <c r="E13" i="3"/>
  <c r="C13" i="3"/>
  <c r="B13" i="3"/>
  <c r="D24" i="3" l="1"/>
  <c r="D28" i="3"/>
  <c r="R41" i="3"/>
  <c r="R42" i="3"/>
  <c r="R31" i="3"/>
  <c r="R40" i="3"/>
  <c r="R28" i="3"/>
  <c r="D20" i="3"/>
  <c r="R24" i="3"/>
  <c r="R20" i="3"/>
  <c r="R13" i="3"/>
  <c r="I40" i="3"/>
  <c r="I28" i="3"/>
  <c r="I24" i="3"/>
  <c r="I20" i="3"/>
  <c r="B12" i="3"/>
  <c r="I13" i="3"/>
  <c r="G12" i="3"/>
  <c r="D13" i="3"/>
  <c r="E12" i="3"/>
  <c r="O39" i="3"/>
  <c r="E39" i="3"/>
  <c r="F39" i="3"/>
  <c r="I31" i="3"/>
  <c r="N39" i="3"/>
  <c r="H39" i="3"/>
  <c r="D31" i="3"/>
  <c r="C12" i="3"/>
  <c r="B39" i="3"/>
  <c r="C39" i="3"/>
  <c r="H12" i="3"/>
  <c r="G39" i="3"/>
  <c r="F12" i="3"/>
  <c r="O12" i="3"/>
  <c r="K39" i="3"/>
  <c r="M39" i="3"/>
  <c r="N12" i="3"/>
  <c r="K12" i="3"/>
  <c r="M12" i="3"/>
  <c r="D39" i="3"/>
  <c r="J21" i="3"/>
  <c r="S21" i="3" s="1"/>
  <c r="J22" i="3"/>
  <c r="S22" i="3" s="1"/>
  <c r="J23" i="3"/>
  <c r="J29" i="3"/>
  <c r="S29" i="3" s="1"/>
  <c r="J30" i="3"/>
  <c r="I42" i="3"/>
  <c r="I41" i="3"/>
  <c r="S14" i="3"/>
  <c r="J15" i="3"/>
  <c r="J17" i="3"/>
  <c r="S17" i="3" s="1"/>
  <c r="J18" i="3"/>
  <c r="J19" i="3"/>
  <c r="J25" i="3"/>
  <c r="J26" i="3"/>
  <c r="S26" i="3" s="1"/>
  <c r="J27" i="3"/>
  <c r="J32" i="3"/>
  <c r="S32" i="3" s="1"/>
  <c r="J33" i="3"/>
  <c r="J34" i="3"/>
  <c r="J35" i="3"/>
  <c r="J36" i="3"/>
  <c r="S36" i="3" s="1"/>
  <c r="D12" i="3" l="1"/>
  <c r="P35" i="3"/>
  <c r="Q35" i="3"/>
  <c r="T35" i="3"/>
  <c r="S35" i="3"/>
  <c r="Q33" i="3"/>
  <c r="P33" i="3"/>
  <c r="T33" i="3"/>
  <c r="R39" i="3"/>
  <c r="S33" i="3"/>
  <c r="T34" i="3"/>
  <c r="Q34" i="3"/>
  <c r="P34" i="3"/>
  <c r="T36" i="3"/>
  <c r="P36" i="3"/>
  <c r="Q36" i="3"/>
  <c r="Q32" i="3"/>
  <c r="T32" i="3"/>
  <c r="P32" i="3"/>
  <c r="P19" i="3"/>
  <c r="T19" i="3"/>
  <c r="Q19" i="3"/>
  <c r="S19" i="3"/>
  <c r="S34" i="3"/>
  <c r="R12" i="3"/>
  <c r="I12" i="3"/>
  <c r="T30" i="3"/>
  <c r="Q30" i="3"/>
  <c r="Q29" i="3"/>
  <c r="T29" i="3"/>
  <c r="S30" i="3"/>
  <c r="P27" i="3"/>
  <c r="Q27" i="3"/>
  <c r="T27" i="3"/>
  <c r="P26" i="3"/>
  <c r="Q26" i="3"/>
  <c r="T26" i="3"/>
  <c r="T25" i="3"/>
  <c r="Q25" i="3"/>
  <c r="S27" i="3"/>
  <c r="S25" i="3"/>
  <c r="P23" i="3"/>
  <c r="T23" i="3"/>
  <c r="Q23" i="3"/>
  <c r="P22" i="3"/>
  <c r="Q22" i="3"/>
  <c r="T22" i="3"/>
  <c r="T21" i="3"/>
  <c r="Q21" i="3"/>
  <c r="S23" i="3"/>
  <c r="P15" i="3"/>
  <c r="T15" i="3"/>
  <c r="Q15" i="3"/>
  <c r="T18" i="3"/>
  <c r="Q18" i="3"/>
  <c r="P14" i="3"/>
  <c r="Q14" i="3"/>
  <c r="T14" i="3"/>
  <c r="S15" i="3"/>
  <c r="Q17" i="3"/>
  <c r="T17" i="3"/>
  <c r="S18" i="3"/>
  <c r="T16" i="3"/>
  <c r="Q16" i="3"/>
  <c r="S16" i="3"/>
  <c r="P18" i="3"/>
  <c r="P16" i="3"/>
  <c r="P17" i="3"/>
  <c r="P21" i="3"/>
  <c r="P25" i="3"/>
  <c r="P30" i="3"/>
  <c r="P29" i="3"/>
  <c r="I39" i="3"/>
  <c r="J31" i="3"/>
  <c r="J40" i="3"/>
  <c r="J41" i="3"/>
  <c r="S41" i="3" s="1"/>
  <c r="J13" i="3"/>
  <c r="T13" i="3" s="1"/>
  <c r="J20" i="3"/>
  <c r="S20" i="3" s="1"/>
  <c r="J42" i="3"/>
  <c r="S42" i="3" s="1"/>
  <c r="J24" i="3"/>
  <c r="J28" i="3"/>
  <c r="S28" i="3" s="1"/>
  <c r="P41" i="3" l="1"/>
  <c r="Q41" i="3"/>
  <c r="T41" i="3"/>
  <c r="Q42" i="3"/>
  <c r="T42" i="3"/>
  <c r="P42" i="3"/>
  <c r="P40" i="3"/>
  <c r="Q40" i="3"/>
  <c r="T40" i="3"/>
  <c r="S40" i="3"/>
  <c r="Q31" i="3"/>
  <c r="T31" i="3"/>
  <c r="P31" i="3"/>
  <c r="S31" i="3"/>
  <c r="S13" i="3"/>
  <c r="P28" i="3"/>
  <c r="T28" i="3"/>
  <c r="Q28" i="3"/>
  <c r="P24" i="3"/>
  <c r="T24" i="3"/>
  <c r="Q24" i="3"/>
  <c r="S24" i="3"/>
  <c r="P20" i="3"/>
  <c r="T20" i="3"/>
  <c r="Q20" i="3"/>
  <c r="P13" i="3"/>
  <c r="Q13" i="3"/>
  <c r="J39" i="3"/>
  <c r="S39" i="3" s="1"/>
  <c r="J12" i="3"/>
  <c r="P39" i="3" l="1"/>
  <c r="T39" i="3"/>
  <c r="Q39" i="3"/>
  <c r="T12" i="3"/>
  <c r="Q12" i="3"/>
  <c r="P12" i="3"/>
  <c r="S12" i="3"/>
</calcChain>
</file>

<file path=xl/comments1.xml><?xml version="1.0" encoding="utf-8"?>
<comments xmlns="http://schemas.openxmlformats.org/spreadsheetml/2006/main">
  <authors>
    <author>Emanuel Salvatierra Mansilla</author>
  </authors>
  <commentList>
    <comment ref="P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4.5 - 5.5 días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Promedio de 4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75 - 80%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&lt;= 2 días</t>
        </r>
      </text>
    </comment>
    <comment ref="T19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Se considera Transferencia, ya que casi nunca egresan de este servicio.</t>
        </r>
      </text>
    </comment>
  </commentList>
</comments>
</file>

<file path=xl/comments10.xml><?xml version="1.0" encoding="utf-8"?>
<comments xmlns="http://schemas.openxmlformats.org/spreadsheetml/2006/main">
  <authors>
    <author>Emanuel Salvatierra Mansilla</author>
  </authors>
  <commentList>
    <comment ref="P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4.5 - 5.5 días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Promedio de 4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75 - 80%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&lt;= 2 días</t>
        </r>
      </text>
    </comment>
    <comment ref="T21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Se considera Transferencia, ya que casi nunca egresan de este servicio.</t>
        </r>
      </text>
    </comment>
  </commentList>
</comments>
</file>

<file path=xl/comments11.xml><?xml version="1.0" encoding="utf-8"?>
<comments xmlns="http://schemas.openxmlformats.org/spreadsheetml/2006/main">
  <authors>
    <author>Emanuel Salvatierra Mansilla</author>
  </authors>
  <commentList>
    <comment ref="P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4.5 - 5.5 días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Promedio de 4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75 - 80%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&lt;= 2 días</t>
        </r>
      </text>
    </comment>
    <comment ref="T21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Se considera Transferencia, ya que casi nunca egresan de este servicio.</t>
        </r>
      </text>
    </comment>
  </commentList>
</comments>
</file>

<file path=xl/comments12.xml><?xml version="1.0" encoding="utf-8"?>
<comments xmlns="http://schemas.openxmlformats.org/spreadsheetml/2006/main">
  <authors>
    <author>Emanuel Salvatierra Mansilla</author>
  </authors>
  <commentList>
    <comment ref="P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4.5 - 5.5 días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Promedio de 4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75 - 80%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&lt;= 2 días</t>
        </r>
      </text>
    </comment>
    <comment ref="T21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Se considera Transferencia, ya que casi nunca egresan de este servicio.</t>
        </r>
      </text>
    </comment>
  </commentList>
</comments>
</file>

<file path=xl/comments13.xml><?xml version="1.0" encoding="utf-8"?>
<comments xmlns="http://schemas.openxmlformats.org/spreadsheetml/2006/main">
  <authors>
    <author>Emanuel Salvatierra Mansilla</author>
  </authors>
  <commentList>
    <comment ref="P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4.5 - 5.5 días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Promedio de 4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75 - 80%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&lt;= 2 días</t>
        </r>
      </text>
    </comment>
    <comment ref="T21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Se considera Transferencia, ya que casi nunca egresan de este servicio.</t>
        </r>
      </text>
    </comment>
  </commentList>
</comments>
</file>

<file path=xl/comments14.xml><?xml version="1.0" encoding="utf-8"?>
<comments xmlns="http://schemas.openxmlformats.org/spreadsheetml/2006/main">
  <authors>
    <author>Emanuel Salvatierra Mansilla</author>
  </authors>
  <commentList>
    <comment ref="P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4.5 - 5.5 días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Promedio de 4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75 - 80%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&lt;= 2 días</t>
        </r>
      </text>
    </comment>
    <comment ref="T21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Se considera Transferencia, ya que casi nunca egresan de este servicio.</t>
        </r>
      </text>
    </comment>
  </commentList>
</comments>
</file>

<file path=xl/comments2.xml><?xml version="1.0" encoding="utf-8"?>
<comments xmlns="http://schemas.openxmlformats.org/spreadsheetml/2006/main">
  <authors>
    <author>Emanuel Salvatierra Mansilla</author>
    <author>karen capcha urbano</author>
  </authors>
  <commentList>
    <comment ref="P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4.5 - 5.5 días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Promedio de 4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75 - 80%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&lt;= 2 días</t>
        </r>
      </text>
    </comment>
    <comment ref="O48" authorId="1" shapeId="0">
      <text>
        <r>
          <rPr>
            <b/>
            <sz val="9"/>
            <color indexed="81"/>
            <rFont val="Tahoma"/>
            <family val="2"/>
          </rPr>
          <t>karen capcha urbano:</t>
        </r>
        <r>
          <rPr>
            <sz val="9"/>
            <color indexed="81"/>
            <rFont val="Tahoma"/>
            <family val="2"/>
          </rPr>
          <t xml:space="preserve">
se pone los montos enviados por los chicos
</t>
        </r>
      </text>
    </comment>
  </commentList>
</comments>
</file>

<file path=xl/comments3.xml><?xml version="1.0" encoding="utf-8"?>
<comments xmlns="http://schemas.openxmlformats.org/spreadsheetml/2006/main">
  <authors>
    <author>Emanuel Salvatierra Mansilla</author>
    <author>karen capcha urbano</author>
  </authors>
  <commentList>
    <comment ref="P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4.5 - 5.5 días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Promedio de 4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75 - 80%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&lt;= 2 días</t>
        </r>
      </text>
    </comment>
    <comment ref="T21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Se considera Transferencia, ya que casi nunca egresan de este servicio.</t>
        </r>
      </text>
    </comment>
    <comment ref="O48" authorId="1" shapeId="0">
      <text>
        <r>
          <rPr>
            <b/>
            <sz val="9"/>
            <color indexed="81"/>
            <rFont val="Tahoma"/>
            <family val="2"/>
          </rPr>
          <t>karen capcha urbano:</t>
        </r>
        <r>
          <rPr>
            <sz val="9"/>
            <color indexed="81"/>
            <rFont val="Tahoma"/>
            <family val="2"/>
          </rPr>
          <t xml:space="preserve">
montos de estancia enviado por  los servicios
de personal de bco dto
</t>
        </r>
      </text>
    </comment>
  </commentList>
</comments>
</file>

<file path=xl/comments4.xml><?xml version="1.0" encoding="utf-8"?>
<comments xmlns="http://schemas.openxmlformats.org/spreadsheetml/2006/main">
  <authors>
    <author>Emanuel Salvatierra Mansilla</author>
  </authors>
  <commentList>
    <comment ref="P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4.5 - 5.5 días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Promedio de 4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75 - 80%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&lt;= 2 días</t>
        </r>
      </text>
    </comment>
    <comment ref="T21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Se considera Transferencia, ya que casi nunca egresan de este servicio.</t>
        </r>
      </text>
    </comment>
  </commentList>
</comments>
</file>

<file path=xl/comments5.xml><?xml version="1.0" encoding="utf-8"?>
<comments xmlns="http://schemas.openxmlformats.org/spreadsheetml/2006/main">
  <authors>
    <author>Emanuel Salvatierra Mansilla</author>
    <author>karen capcha urbano</author>
  </authors>
  <commentList>
    <comment ref="P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4.5 - 5.5 días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Promedio de 4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75 - 80%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&lt;= 2 días</t>
        </r>
      </text>
    </comment>
    <comment ref="T21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Se considera Transferencia, ya que casi nunca egresan de este servicio.</t>
        </r>
      </text>
    </comment>
    <comment ref="J23" authorId="1" shapeId="0">
      <text>
        <r>
          <rPr>
            <b/>
            <sz val="9"/>
            <color indexed="81"/>
            <rFont val="Tahoma"/>
            <family val="2"/>
          </rPr>
          <t>karen capcha urbano:</t>
        </r>
        <r>
          <rPr>
            <sz val="9"/>
            <color indexed="81"/>
            <rFont val="Tahoma"/>
            <family val="2"/>
          </rPr>
          <t xml:space="preserve">
SE CONSIDERA E+ET 
</t>
        </r>
      </text>
    </comment>
    <comment ref="T23" authorId="1" shapeId="0">
      <text>
        <r>
          <rPr>
            <b/>
            <sz val="9"/>
            <color indexed="81"/>
            <rFont val="Tahoma"/>
            <family val="2"/>
          </rPr>
          <t>karen capcha urbano:</t>
        </r>
        <r>
          <rPr>
            <sz val="9"/>
            <color indexed="81"/>
            <rFont val="Tahoma"/>
            <family val="2"/>
          </rPr>
          <t xml:space="preserve">
SE SUMA ALTA MAS EGRESOS POR TRANSFERENCIA DEBIDO A BAJO EGRESO PARA QUE NO SE ALTERE EL INTERVALO DE SUSTITUCION
</t>
        </r>
      </text>
    </comment>
  </commentList>
</comments>
</file>

<file path=xl/comments6.xml><?xml version="1.0" encoding="utf-8"?>
<comments xmlns="http://schemas.openxmlformats.org/spreadsheetml/2006/main">
  <authors>
    <author>Emanuel Salvatierra Mansilla</author>
  </authors>
  <commentList>
    <comment ref="P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4.5 - 5.5 días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Promedio de 4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75 - 80%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&lt;= 2 días</t>
        </r>
      </text>
    </comment>
    <comment ref="T21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Se considera Transferencia, ya que casi nunca egresan de este servicio.</t>
        </r>
      </text>
    </comment>
  </commentList>
</comments>
</file>

<file path=xl/comments7.xml><?xml version="1.0" encoding="utf-8"?>
<comments xmlns="http://schemas.openxmlformats.org/spreadsheetml/2006/main">
  <authors>
    <author>Emanuel Salvatierra Mansilla</author>
  </authors>
  <commentList>
    <comment ref="P11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4.5 - 5.5 días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Promedio de 4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75 - 80%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&lt;= 2 días</t>
        </r>
      </text>
    </comment>
    <comment ref="T22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Se considera Transferencia, ya que casi nunca egresan de este servicio.</t>
        </r>
      </text>
    </comment>
  </commentList>
</comments>
</file>

<file path=xl/comments8.xml><?xml version="1.0" encoding="utf-8"?>
<comments xmlns="http://schemas.openxmlformats.org/spreadsheetml/2006/main">
  <authors>
    <author>Emanuel Salvatierra Mansilla</author>
    <author>karen capcha urbano</author>
  </authors>
  <commentList>
    <comment ref="P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4.5 - 5.5 días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Promedio de 4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75 - 80%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&lt;= 2 días</t>
        </r>
      </text>
    </comment>
    <comment ref="K20" authorId="1" shapeId="0">
      <text>
        <r>
          <rPr>
            <b/>
            <sz val="9"/>
            <color indexed="81"/>
            <rFont val="Tahoma"/>
            <family val="2"/>
          </rPr>
          <t>karen capcha urbano:</t>
        </r>
        <r>
          <rPr>
            <sz val="9"/>
            <color indexed="81"/>
            <rFont val="Tahoma"/>
            <family val="2"/>
          </rPr>
          <t xml:space="preserve">
se reduce por ceder camas a materno y gineco covid
</t>
        </r>
      </text>
    </comment>
    <comment ref="T21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Se considera Transferencia, ya que casi nunca egresan de este servicio.</t>
        </r>
      </text>
    </comment>
  </commentList>
</comments>
</file>

<file path=xl/comments9.xml><?xml version="1.0" encoding="utf-8"?>
<comments xmlns="http://schemas.openxmlformats.org/spreadsheetml/2006/main">
  <authors>
    <author>Emanuel Salvatierra Mansilla</author>
  </authors>
  <commentList>
    <comment ref="P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4.5 - 5.5 días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Promedio de 4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Estandar:
75 - 80%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&lt;= 2 días</t>
        </r>
      </text>
    </comment>
    <comment ref="T21" authorId="0" shapeId="0">
      <text>
        <r>
          <rPr>
            <b/>
            <sz val="9"/>
            <color indexed="81"/>
            <rFont val="Tahoma"/>
            <family val="2"/>
          </rPr>
          <t>Emanuel Salvatierra Mansilla:</t>
        </r>
        <r>
          <rPr>
            <sz val="9"/>
            <color indexed="81"/>
            <rFont val="Tahoma"/>
            <family val="2"/>
          </rPr>
          <t xml:space="preserve">
Se considera Transferencia, ya que casi nunca egresan de este servicio.</t>
        </r>
      </text>
    </comment>
  </commentList>
</comments>
</file>

<file path=xl/sharedStrings.xml><?xml version="1.0" encoding="utf-8"?>
<sst xmlns="http://schemas.openxmlformats.org/spreadsheetml/2006/main" count="2083" uniqueCount="761">
  <si>
    <t>Servicio</t>
  </si>
  <si>
    <t>Ingresos</t>
  </si>
  <si>
    <t>Ingresos por Transf. entre Servicios</t>
  </si>
  <si>
    <t>Total Ingresos</t>
  </si>
  <si>
    <t>Altas</t>
  </si>
  <si>
    <t>Egresos por Transf. entre Servicios</t>
  </si>
  <si>
    <t>&lt; 48 hrs</t>
  </si>
  <si>
    <t>&gt; 48 hrs</t>
  </si>
  <si>
    <t>Total Egresos</t>
  </si>
  <si>
    <t>Fallecidos</t>
  </si>
  <si>
    <t>EGRESOS</t>
  </si>
  <si>
    <t>TOTAL</t>
  </si>
  <si>
    <t>GINECO-OBSTETRICIA</t>
  </si>
  <si>
    <t>MATERNO FETAL</t>
  </si>
  <si>
    <t>GINECOLOGIA</t>
  </si>
  <si>
    <t>GINECO-ONCOLOGIA</t>
  </si>
  <si>
    <t>REPRODUCCIÓN HUMANA</t>
  </si>
  <si>
    <t>ADOLESCENTES</t>
  </si>
  <si>
    <t>U. DE CUIDADOS ESPECIALES OBSTETRICOS</t>
  </si>
  <si>
    <t>CIRUGÍA PEDIÁTRICA</t>
  </si>
  <si>
    <t>NEONATAL</t>
  </si>
  <si>
    <t>ESCOLARES</t>
  </si>
  <si>
    <t>PEDIATRÍA</t>
  </si>
  <si>
    <t>LACTANTES</t>
  </si>
  <si>
    <t>NIÑOS</t>
  </si>
  <si>
    <t>NEONATOLOGÍA</t>
  </si>
  <si>
    <t>CUIDADOS INTERMEDIOS</t>
  </si>
  <si>
    <t>REFERIDOS</t>
  </si>
  <si>
    <t>EMERGENCIA Y CUID.CRIT.</t>
  </si>
  <si>
    <t>NEO UCI</t>
  </si>
  <si>
    <t>NEO UCI INTERMEDIO</t>
  </si>
  <si>
    <t>PED. UTI</t>
  </si>
  <si>
    <t>OBST.  UCI MUJER</t>
  </si>
  <si>
    <t>OBST.  UCI  INTERMEDIO MUJER</t>
  </si>
  <si>
    <t>Servicios</t>
  </si>
  <si>
    <t>Nro. de Camas</t>
  </si>
  <si>
    <t>Pacientes día</t>
  </si>
  <si>
    <t>Estancia</t>
  </si>
  <si>
    <t>INDICADOR ESTADÍSTICO</t>
  </si>
  <si>
    <t>DÍas Cama</t>
  </si>
  <si>
    <t>Rendimiento Cama</t>
  </si>
  <si>
    <t>Promedio Permanencia</t>
  </si>
  <si>
    <t>Tasa de Mortalidad (%)</t>
  </si>
  <si>
    <t>Ocupación de Cama
(%)</t>
  </si>
  <si>
    <t>Intervalo de Sustitución</t>
  </si>
  <si>
    <t>OFICINA DE ESTADISTICA E INFORMÁTICA</t>
  </si>
  <si>
    <t>UNIDAD DE ESTADISTICA Y BANCO DE DATOS</t>
  </si>
  <si>
    <t>Total de Fallecidos</t>
  </si>
  <si>
    <t>INGRESOS</t>
  </si>
  <si>
    <t>8 BLOQUEADAS</t>
  </si>
  <si>
    <t>2 BLOQUEADAS</t>
  </si>
  <si>
    <t xml:space="preserve">4 BLOQUEADAS POR AREA PRESTADA </t>
  </si>
  <si>
    <t xml:space="preserve">2 BLOQUEADAS </t>
  </si>
  <si>
    <t>3 BLOQUEADAS</t>
  </si>
  <si>
    <t>4 BLOQUEADAS Y 2 PRESTADAS A OTROS SERVIVIOS</t>
  </si>
  <si>
    <t>POR CAMAS VIRTUALES</t>
  </si>
  <si>
    <t>POR CAMA VIRTUAL</t>
  </si>
  <si>
    <t>1 CAMA BLOQUEADA</t>
  </si>
  <si>
    <r>
      <rPr>
        <b/>
        <sz val="11"/>
        <color theme="1"/>
        <rFont val="Arial"/>
        <family val="2"/>
      </rPr>
      <t>FUENTE:</t>
    </r>
    <r>
      <rPr>
        <sz val="11"/>
        <color theme="1"/>
        <rFont val="Arial"/>
        <family val="2"/>
      </rPr>
      <t xml:space="preserve"> Censos Diarios de Hospitalización</t>
    </r>
  </si>
  <si>
    <t>TOTAL SOLO CUIDADOS CRITICOS</t>
  </si>
  <si>
    <t>LACTANES Y PRE-ESCOLARES</t>
  </si>
  <si>
    <t>ALOJAMIENTO CONJUNTO</t>
  </si>
  <si>
    <t>MADRE ACOMPAÑANTE</t>
  </si>
  <si>
    <t>NACIMIENTOS</t>
  </si>
  <si>
    <t>Egresos</t>
  </si>
  <si>
    <t>Masculino</t>
  </si>
  <si>
    <t>Femenino</t>
  </si>
  <si>
    <t>ESTANCIAS PROLONGADAS</t>
  </si>
  <si>
    <t>904071</t>
  </si>
  <si>
    <t>RIOS BARDALES JOVITA</t>
  </si>
  <si>
    <t>17/07/2019</t>
  </si>
  <si>
    <t>17/01/2020</t>
  </si>
  <si>
    <t>OBST. UCI MUJER INT.     (ECC)</t>
  </si>
  <si>
    <t>1163795</t>
  </si>
  <si>
    <t>LAVADO PAZ ISMAEL ANTONIO</t>
  </si>
  <si>
    <t>22/08/2019</t>
  </si>
  <si>
    <t>09/01/2020</t>
  </si>
  <si>
    <t>LACTANTES Y PRE-ESCOLARES(C.P)</t>
  </si>
  <si>
    <t>1166570</t>
  </si>
  <si>
    <t>FLORES IBARRA ZOE DAENERYS</t>
  </si>
  <si>
    <t>01/09/2019</t>
  </si>
  <si>
    <t>16/01/2020</t>
  </si>
  <si>
    <t>PED. UTI                 (ECC)</t>
  </si>
  <si>
    <t>1152920</t>
  </si>
  <si>
    <t>CARDOSO DAVILA MILAN ADRIEL</t>
  </si>
  <si>
    <t>23/10/2019</t>
  </si>
  <si>
    <t>29/01/2020</t>
  </si>
  <si>
    <t>1171652</t>
  </si>
  <si>
    <t>ALVARADO MATOS DALILA DELIA</t>
  </si>
  <si>
    <t>21/10/2019</t>
  </si>
  <si>
    <t>23/01/2020</t>
  </si>
  <si>
    <t>LACTANTES                (PED)</t>
  </si>
  <si>
    <t>1192982</t>
  </si>
  <si>
    <t>GOMEZ SANCHEZ MARILY MARIVEL</t>
  </si>
  <si>
    <t>30/10/2019</t>
  </si>
  <si>
    <t>22/01/2020</t>
  </si>
  <si>
    <t>GINECOLOGIA              (G-O)</t>
  </si>
  <si>
    <t>1200169</t>
  </si>
  <si>
    <t>FERNANDEZ ZAPATA RN</t>
  </si>
  <si>
    <t>13/11/2019</t>
  </si>
  <si>
    <t>30/01/2020</t>
  </si>
  <si>
    <t>1190515</t>
  </si>
  <si>
    <t>ACHAHUI GOMEZ RUTH SARAI</t>
  </si>
  <si>
    <t>26/10/2019</t>
  </si>
  <si>
    <t>02/01/2020</t>
  </si>
  <si>
    <t>NIÑOS                    (PED)</t>
  </si>
  <si>
    <t>1204026</t>
  </si>
  <si>
    <t>TUMAYA VALENTIN RN</t>
  </si>
  <si>
    <t>20/11/2019</t>
  </si>
  <si>
    <t>20/01/2020</t>
  </si>
  <si>
    <t>CUIDADOS INTERMEDIOS     (NEO)</t>
  </si>
  <si>
    <t>1198082</t>
  </si>
  <si>
    <t>CCAHUANA CABE ANGELA SOFIA</t>
  </si>
  <si>
    <t>09/11/2019</t>
  </si>
  <si>
    <t>06/01/2020</t>
  </si>
  <si>
    <t>1183629</t>
  </si>
  <si>
    <t>CHUQUIYAURI ALFARO CATALINA SOFIA</t>
  </si>
  <si>
    <t>05/01/2020</t>
  </si>
  <si>
    <t>1210437</t>
  </si>
  <si>
    <t>QUINCHUYA GOMEZ RN</t>
  </si>
  <si>
    <t>05/12/2019</t>
  </si>
  <si>
    <t>REFERIDOS                (NEO)</t>
  </si>
  <si>
    <t>1210670</t>
  </si>
  <si>
    <t>RIMACHE VASQUEZ RN</t>
  </si>
  <si>
    <t>07/12/2019</t>
  </si>
  <si>
    <t>1213907</t>
  </si>
  <si>
    <t>VASQUEZ JARA RN</t>
  </si>
  <si>
    <t>14/12/2019</t>
  </si>
  <si>
    <t>25/01/2020</t>
  </si>
  <si>
    <t>1213936</t>
  </si>
  <si>
    <t>LA ROSA GONZALES ANGELES NAHIA</t>
  </si>
  <si>
    <t>959884</t>
  </si>
  <si>
    <t>ALFARO COELLO ARYA GENESIS</t>
  </si>
  <si>
    <t>25/12/2019</t>
  </si>
  <si>
    <t>31/01/2020</t>
  </si>
  <si>
    <t>1208781</t>
  </si>
  <si>
    <t>ALIAGA RIOS ALEXANDER ALEXIS</t>
  </si>
  <si>
    <t>1195917</t>
  </si>
  <si>
    <t>HIDALGO MARTINEZ ZOE VANDIRA</t>
  </si>
  <si>
    <t>19/12/2019</t>
  </si>
  <si>
    <t>19/01/2020</t>
  </si>
  <si>
    <t>H.C</t>
  </si>
  <si>
    <t>Días</t>
  </si>
  <si>
    <t>F. Ingreso</t>
  </si>
  <si>
    <t>F. Egreso</t>
  </si>
  <si>
    <t>Paciente</t>
  </si>
  <si>
    <t>MOVIMIENTO HOSPITALARIO E INDICADORES DE HOSPITALIZACION SEGÚN SERVICIOS</t>
  </si>
  <si>
    <t>HOSPITAL NACIONAL DOCENTE MADRE NIÑO "SAN BARTOLOME"</t>
  </si>
  <si>
    <t>MES: ENERO 2020</t>
  </si>
  <si>
    <t>MES: FEBRERO 2020</t>
  </si>
  <si>
    <t>2 CAMAS BLOQUEADAS</t>
  </si>
  <si>
    <t>8 CAMAS BLOQUEADAS PROMEDIO</t>
  </si>
  <si>
    <t>TODAS BLOQUEADAS</t>
  </si>
  <si>
    <t>1 CAMA BLOQUEADA PROMEDIO</t>
  </si>
  <si>
    <t>3 CAMAS BLOQUEADAS</t>
  </si>
  <si>
    <t xml:space="preserve">4 CAMAS BLOQUEADAS </t>
  </si>
  <si>
    <t>MES: XXXXXX 2020</t>
  </si>
  <si>
    <t>1215694</t>
  </si>
  <si>
    <t>ESCUDERO BARDALES DANIELA ALEXANDRA</t>
  </si>
  <si>
    <t>1209090</t>
  </si>
  <si>
    <t>MARCHAND CORSIO SANTIAGO ISAHIAS</t>
  </si>
  <si>
    <t>1209091</t>
  </si>
  <si>
    <t>MARCHAND CORSIO BENJAMIN MATHIAS</t>
  </si>
  <si>
    <t>1219856</t>
  </si>
  <si>
    <t>VASQUEZ VASQUEZ BRACK FELLER DUBHAN</t>
  </si>
  <si>
    <t>1218827</t>
  </si>
  <si>
    <t>CAMACLLANQUI ARAUJO MARITZA</t>
  </si>
  <si>
    <t>543254</t>
  </si>
  <si>
    <t>LEZAMA VASQUEZ VALERIA SUKEY</t>
  </si>
  <si>
    <t>1168842</t>
  </si>
  <si>
    <t>MARICHE VASQUEZ CIELO EMPERATRIZ</t>
  </si>
  <si>
    <t>1173329</t>
  </si>
  <si>
    <t>SOLORZANO HUARCAYA VALENTINA</t>
  </si>
  <si>
    <t>1219915</t>
  </si>
  <si>
    <t>PADILLA MUÑOZ GILDER</t>
  </si>
  <si>
    <t>1224147</t>
  </si>
  <si>
    <t>PAREDES TICONA GIANLUCA BENY</t>
  </si>
  <si>
    <t>1226332</t>
  </si>
  <si>
    <t>GUEVARA UGAZ RN</t>
  </si>
  <si>
    <t>1199065</t>
  </si>
  <si>
    <t>VASQUEZ ALTAMIRANO JAMES NEYMAR</t>
  </si>
  <si>
    <t>1161316</t>
  </si>
  <si>
    <t>MINDIOLA GONZALEZ RN</t>
  </si>
  <si>
    <t>1178703</t>
  </si>
  <si>
    <t>SAJAMI RUIZ DULCE MILAGROS</t>
  </si>
  <si>
    <t>1058800</t>
  </si>
  <si>
    <t>CURI CORCINO ETHAM DOMINIC</t>
  </si>
  <si>
    <t>03/02/2020</t>
  </si>
  <si>
    <t>29/11/2019</t>
  </si>
  <si>
    <t>05/02/2020</t>
  </si>
  <si>
    <t>04/01/2020</t>
  </si>
  <si>
    <t>07/02/2020</t>
  </si>
  <si>
    <t>24/12/2019</t>
  </si>
  <si>
    <t>10/02/2020</t>
  </si>
  <si>
    <t>30/12/2019</t>
  </si>
  <si>
    <t>17/02/2020</t>
  </si>
  <si>
    <t>03/01/2020</t>
  </si>
  <si>
    <t>20/02/2020</t>
  </si>
  <si>
    <t>23/02/2020</t>
  </si>
  <si>
    <t>26/02/2020</t>
  </si>
  <si>
    <t>27/02/2020</t>
  </si>
  <si>
    <t>12/11/2019</t>
  </si>
  <si>
    <t>28/02/2020</t>
  </si>
  <si>
    <t>18/01/2020</t>
  </si>
  <si>
    <t>03/10/2019</t>
  </si>
  <si>
    <t>29/02/2020</t>
  </si>
  <si>
    <t>01/01/2020</t>
  </si>
  <si>
    <t>ADOLESCENTES             (PED)</t>
  </si>
  <si>
    <t>MATERNO FETAL            (G-O)</t>
  </si>
  <si>
    <t>POR  CAMA VIRTUAL</t>
  </si>
  <si>
    <t>Tasa de Mortalidad Bruta (%)</t>
  </si>
  <si>
    <t>MES: MARZO 2020</t>
  </si>
  <si>
    <t>9 camas bloqueadas promedio</t>
  </si>
  <si>
    <t>3 bloqueadas</t>
  </si>
  <si>
    <t>todas bloqueadas</t>
  </si>
  <si>
    <t>2 bloqueadas promedio</t>
  </si>
  <si>
    <t>2 bloqueadas</t>
  </si>
  <si>
    <t>1 bloqueada promedio</t>
  </si>
  <si>
    <t>4 camas bloqueadas</t>
  </si>
  <si>
    <t>3 bloqueadas promedio</t>
  </si>
  <si>
    <t>MES: ABRIL 2020</t>
  </si>
  <si>
    <t>CONSIDERAR QUE A PARTIR DE LA QUINCENA DE MES SE UTILIZO ESTE SERVICIO PARA CAMAS COVID</t>
  </si>
  <si>
    <t>Nro. de Camas Instaladas</t>
  </si>
  <si>
    <t xml:space="preserve">Nro. de Camas Funcionales </t>
  </si>
  <si>
    <t>bloquedas</t>
  </si>
  <si>
    <t>prestada</t>
  </si>
  <si>
    <t>4 covis</t>
  </si>
  <si>
    <t>5  para area covid. Em inter. 2</t>
  </si>
  <si>
    <t>MES: MAYO 2020</t>
  </si>
  <si>
    <t>5 AISLADOS</t>
  </si>
  <si>
    <t>4 AISLADOS</t>
  </si>
  <si>
    <t>ADOLESCENTES  *</t>
  </si>
  <si>
    <t>*</t>
  </si>
  <si>
    <t xml:space="preserve">_ Dentro del movimiento hospsitalario se ha considerado 8 camas del Servico de Madre Adolescentes para pacientes COVID 19  </t>
  </si>
  <si>
    <r>
      <rPr>
        <sz val="11"/>
        <rFont val="Calibri"/>
        <family val="2"/>
        <scheme val="minor"/>
      </rPr>
      <t xml:space="preserve">_ un ambiente de </t>
    </r>
    <r>
      <rPr>
        <b/>
        <sz val="11"/>
        <color rgb="FFFF0000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camas prestadas a UCIM-pctes covids y otro ambiente de</t>
    </r>
    <r>
      <rPr>
        <b/>
        <sz val="11"/>
        <color rgb="FFFF0000"/>
        <rFont val="Calibri"/>
        <family val="2"/>
        <scheme val="minor"/>
      </rPr>
      <t xml:space="preserve"> 3</t>
    </r>
    <r>
      <rPr>
        <sz val="11"/>
        <color theme="1"/>
        <rFont val="Calibri"/>
        <family val="2"/>
        <scheme val="minor"/>
      </rPr>
      <t xml:space="preserve"> camas para otros fines  ( TOTAL 14 camas M.A)</t>
    </r>
  </si>
  <si>
    <t xml:space="preserve">   Por lo tanto el Servicio de M.A. practicamente esta bloquedao</t>
  </si>
  <si>
    <t>_ Los pacintes COVID de  pediatria no estan considerados en el movimiento hospitalario debido a la falta de informacion en los censos de enfemeria y la numeracion de camas asignadas a las areas de COVID</t>
  </si>
  <si>
    <t>MES: JUNIO 2020</t>
  </si>
  <si>
    <t>GINECOLOGIA COVID</t>
  </si>
  <si>
    <t>MATERNO FETAL COVID</t>
  </si>
  <si>
    <t>1248573</t>
  </si>
  <si>
    <t>ECHEVARRIA CHUQUIRUNA LUCIANA MAGDYEL</t>
  </si>
  <si>
    <t>1207390</t>
  </si>
  <si>
    <t>BRACHO GUZMAN AKEMI ZURIMAR</t>
  </si>
  <si>
    <t>799630</t>
  </si>
  <si>
    <t>BAUTISTA ECHAZU JESSICA ELIANA</t>
  </si>
  <si>
    <t>1181337</t>
  </si>
  <si>
    <t>RODRIGUEZ QUISPE VALENTINA MILAGROS</t>
  </si>
  <si>
    <t>945537</t>
  </si>
  <si>
    <t>VALENZUELA ISMINIO LIA</t>
  </si>
  <si>
    <t>970816</t>
  </si>
  <si>
    <t>AYUQUE BENDEZU YOOSSETH ESTHIP</t>
  </si>
  <si>
    <t>1258885</t>
  </si>
  <si>
    <t>RAMOS ALVAREZ DANYLO ABEL</t>
  </si>
  <si>
    <t>1161677</t>
  </si>
  <si>
    <t>GARRIDO AGUILAR ADRIANO DAYIRO</t>
  </si>
  <si>
    <t>1275784</t>
  </si>
  <si>
    <t>ARANA RUESTA BASCO</t>
  </si>
  <si>
    <t>1278913</t>
  </si>
  <si>
    <t>LLANTOY CASTILLO RN</t>
  </si>
  <si>
    <t>1148055</t>
  </si>
  <si>
    <t>PULGAR OLIVARES SEBASTIAN ANDRES</t>
  </si>
  <si>
    <t>1267060</t>
  </si>
  <si>
    <t>CUERVO CAUTY BASTIAN JESUS</t>
  </si>
  <si>
    <t>1220723</t>
  </si>
  <si>
    <t>CALIXTO LIVIAS ZEBINA CARMELA</t>
  </si>
  <si>
    <t>1281511</t>
  </si>
  <si>
    <t>YARASCA VARGAS MAGDALENA YALELY</t>
  </si>
  <si>
    <t>1281521</t>
  </si>
  <si>
    <t>DIAZ YARASCA RN</t>
  </si>
  <si>
    <t>HC</t>
  </si>
  <si>
    <t>NOMBRES Y APELLIDOS</t>
  </si>
  <si>
    <t>F.I</t>
  </si>
  <si>
    <t>F.E</t>
  </si>
  <si>
    <t>ESTANCIA</t>
  </si>
  <si>
    <t>30/03/2020</t>
  </si>
  <si>
    <t>03/06/2020</t>
  </si>
  <si>
    <t>30/11/2019</t>
  </si>
  <si>
    <t>04/06/2020</t>
  </si>
  <si>
    <t>09/02/2020</t>
  </si>
  <si>
    <t>09/06/2020</t>
  </si>
  <si>
    <t>08/03/2020</t>
  </si>
  <si>
    <t>11/06/2020</t>
  </si>
  <si>
    <t>22/12/2019</t>
  </si>
  <si>
    <t>16/06/2020</t>
  </si>
  <si>
    <t>04/04/2020</t>
  </si>
  <si>
    <t>26/01/2020</t>
  </si>
  <si>
    <t>19/06/2020</t>
  </si>
  <si>
    <t>11/05/2020</t>
  </si>
  <si>
    <t>20/06/2020</t>
  </si>
  <si>
    <t>15/05/2020</t>
  </si>
  <si>
    <t>24/06/2020</t>
  </si>
  <si>
    <t>24/04/2020</t>
  </si>
  <si>
    <t>25/06/2020</t>
  </si>
  <si>
    <t>27/05/2020</t>
  </si>
  <si>
    <t>27/06/2020</t>
  </si>
  <si>
    <t>SERVICIO</t>
  </si>
  <si>
    <t>OBST. UCI MUJER          (ECC)</t>
  </si>
  <si>
    <t>ESTANCIA PROLONGADA</t>
  </si>
  <si>
    <t>camas prestadas de gineco obst.</t>
  </si>
  <si>
    <t>Camas  bloquedas</t>
  </si>
  <si>
    <t>1255663</t>
  </si>
  <si>
    <t>CRIOLLO MACA PIERO GUIOVANY</t>
  </si>
  <si>
    <t>1255684</t>
  </si>
  <si>
    <t>RAMOS VALDEZ YEHIRA LUZ EYMI</t>
  </si>
  <si>
    <t>1251615</t>
  </si>
  <si>
    <t>VILLANUEVA MAMANI NAYSHA MILET</t>
  </si>
  <si>
    <t>1241863</t>
  </si>
  <si>
    <t>ALVAREZ MUNGUIA YAMILE YAIRA</t>
  </si>
  <si>
    <t>1258886</t>
  </si>
  <si>
    <t>RAMOS ALVAREZ GII</t>
  </si>
  <si>
    <t>1247105</t>
  </si>
  <si>
    <t>MACHO VIERA LUCIANA ANTHONELLA</t>
  </si>
  <si>
    <t>1047322</t>
  </si>
  <si>
    <t>CARRANZA VALLEJOS MATIAS RENATO</t>
  </si>
  <si>
    <t>1263660</t>
  </si>
  <si>
    <t>LIMAS ROJAS RN</t>
  </si>
  <si>
    <t>1030760</t>
  </si>
  <si>
    <t>DUEÑAS LOAYZA SANTIAGO MANUEL</t>
  </si>
  <si>
    <t>28/03/2020</t>
  </si>
  <si>
    <t>09/05/2020</t>
  </si>
  <si>
    <t>29/03/2020</t>
  </si>
  <si>
    <t>09/03/2020</t>
  </si>
  <si>
    <t>16/05/2020</t>
  </si>
  <si>
    <t>18/02/2020</t>
  </si>
  <si>
    <t>19/05/2020</t>
  </si>
  <si>
    <t>24/05/2020</t>
  </si>
  <si>
    <t>11/01/2020</t>
  </si>
  <si>
    <t>20/04/2020</t>
  </si>
  <si>
    <t>29/05/2020</t>
  </si>
  <si>
    <t>15/03/2020</t>
  </si>
  <si>
    <t>31/05/2020</t>
  </si>
  <si>
    <t>F.I.</t>
  </si>
  <si>
    <t>F.E.</t>
  </si>
  <si>
    <t>1226599</t>
  </si>
  <si>
    <t>ORTEGA MORI HECTOR ANTONIO</t>
  </si>
  <si>
    <t>1230752</t>
  </si>
  <si>
    <t>DAZA MELITON LUZ KARINA</t>
  </si>
  <si>
    <t>1253050</t>
  </si>
  <si>
    <t>ESTELA BRAVO RN</t>
  </si>
  <si>
    <t>1202663</t>
  </si>
  <si>
    <t>DIAZ PEREZ LIA CATALINA</t>
  </si>
  <si>
    <t>1236418</t>
  </si>
  <si>
    <t>CUADROS RAMIREZ JOALI CATALEYA</t>
  </si>
  <si>
    <t>1219833</t>
  </si>
  <si>
    <t>GARCIA MIRANDA LIAM JAVIER</t>
  </si>
  <si>
    <t>1253750</t>
  </si>
  <si>
    <t>GARCIA LEVANO EYAL SAFIR</t>
  </si>
  <si>
    <t>1218871</t>
  </si>
  <si>
    <t>TARRILLO ASPAJO RN</t>
  </si>
  <si>
    <t>24/01/2020</t>
  </si>
  <si>
    <t>06/04/2020</t>
  </si>
  <si>
    <t>07/04/2020</t>
  </si>
  <si>
    <t>02/02/2020</t>
  </si>
  <si>
    <t>10/04/2020</t>
  </si>
  <si>
    <t>11/03/2020</t>
  </si>
  <si>
    <t>16/04/2020</t>
  </si>
  <si>
    <t>19/11/2019</t>
  </si>
  <si>
    <t>18/04/2020</t>
  </si>
  <si>
    <t>23/04/2020</t>
  </si>
  <si>
    <t>11/02/2020</t>
  </si>
  <si>
    <t>18/03/2020</t>
  </si>
  <si>
    <t>28/04/2020</t>
  </si>
  <si>
    <t>30/04/2020</t>
  </si>
  <si>
    <t>NOMNRES Y APELLIDOS</t>
  </si>
  <si>
    <t>1226342</t>
  </si>
  <si>
    <t>FUERTES CHAMBI DONNA AHIKO</t>
  </si>
  <si>
    <t>1114096</t>
  </si>
  <si>
    <t>VELA GALOC ALLYSSON ALEXANDRA</t>
  </si>
  <si>
    <t>1222662</t>
  </si>
  <si>
    <t>MENDOZA CAMACLLANQUI JEMIMA VALENTINA</t>
  </si>
  <si>
    <t>1073002</t>
  </si>
  <si>
    <t>QUISPE CHANINI BLANCA JANETH</t>
  </si>
  <si>
    <t>1213951</t>
  </si>
  <si>
    <t>RODRIGUEZ ZAPATA RN</t>
  </si>
  <si>
    <t>1236405</t>
  </si>
  <si>
    <t>CARIAJANO CUSHICHINARI DIEGO SAID</t>
  </si>
  <si>
    <t>794811</t>
  </si>
  <si>
    <t>VEGA CARRANZA JOSHUA ALEXANDER</t>
  </si>
  <si>
    <t>1234669</t>
  </si>
  <si>
    <t>FLORES BRIONES RN</t>
  </si>
  <si>
    <t>03/03/2020</t>
  </si>
  <si>
    <t>08/09/2019</t>
  </si>
  <si>
    <t>06/03/2020</t>
  </si>
  <si>
    <t>12/01/2020</t>
  </si>
  <si>
    <t>07/03/2020</t>
  </si>
  <si>
    <t>23/12/2019</t>
  </si>
  <si>
    <t>12/03/2020</t>
  </si>
  <si>
    <t>16/03/2020</t>
  </si>
  <si>
    <t>14/02/2020</t>
  </si>
  <si>
    <t>21/03/2020</t>
  </si>
  <si>
    <t>24/03/2020</t>
  </si>
  <si>
    <t>ADOLESCENTES             (G-O)</t>
  </si>
  <si>
    <t>MES: JULIO 2020</t>
  </si>
  <si>
    <t>NEO COVID</t>
  </si>
  <si>
    <t>CIRUGIA COVID</t>
  </si>
  <si>
    <t>PEDIATRIA COVID</t>
  </si>
  <si>
    <t>1 PARA COVID</t>
  </si>
  <si>
    <t>3 PARA COVID</t>
  </si>
  <si>
    <t>PACIENTES DE PISO Y AREA COVID</t>
  </si>
  <si>
    <t>UTIP COVID</t>
  </si>
  <si>
    <t>NEO UCI COVID</t>
  </si>
  <si>
    <t>POR CAMAS VIRTUALES O CUNETAS</t>
  </si>
  <si>
    <t>CAMAS VIRTUALES Y  CUNETA</t>
  </si>
  <si>
    <t>CUNETAS</t>
  </si>
  <si>
    <t>787213</t>
  </si>
  <si>
    <t>ANGELES FALLA PATRICK ANGEL</t>
  </si>
  <si>
    <t>877265</t>
  </si>
  <si>
    <t>CORNEJO APUELA FERNANDO MATHIAS</t>
  </si>
  <si>
    <t>1284453</t>
  </si>
  <si>
    <t>GOMEZ QUISPE GIOVANNA</t>
  </si>
  <si>
    <t>999720</t>
  </si>
  <si>
    <t>CALDERON COLINA GABRIEL STEVEN</t>
  </si>
  <si>
    <t>1284386</t>
  </si>
  <si>
    <t>CHUMBIRAY VALENCIA RN</t>
  </si>
  <si>
    <t>1260073</t>
  </si>
  <si>
    <t>CHUCOS LUJAN GII</t>
  </si>
  <si>
    <t>1284392</t>
  </si>
  <si>
    <t>SAUCEDO ACOSTA RN</t>
  </si>
  <si>
    <t>1284548</t>
  </si>
  <si>
    <t>CASAS MEDINA ROUSLI</t>
  </si>
  <si>
    <t>1284278</t>
  </si>
  <si>
    <t>PONCE ARIAS BASTIAN</t>
  </si>
  <si>
    <t>779887</t>
  </si>
  <si>
    <t>VERASTEGUI CERNA SURI ANAYELI</t>
  </si>
  <si>
    <t>1263842</t>
  </si>
  <si>
    <t>DE LA CRUZ PALACIOS GABRIELA</t>
  </si>
  <si>
    <t>1281493</t>
  </si>
  <si>
    <t>GUTIERREZ VELIZ RN</t>
  </si>
  <si>
    <t>1281411</t>
  </si>
  <si>
    <t>VELIZ RAYMUNDO YOLANDA</t>
  </si>
  <si>
    <t>954171</t>
  </si>
  <si>
    <t>CHUQUICONDOR BRICEÑO ROSARIO LUZ</t>
  </si>
  <si>
    <t>1285990</t>
  </si>
  <si>
    <t>TAIPE LAZO RN</t>
  </si>
  <si>
    <t>1260070</t>
  </si>
  <si>
    <t>CHUCOS LUJAN GI</t>
  </si>
  <si>
    <t>1286083</t>
  </si>
  <si>
    <t>BARRAZA SOTO JARUMY GUSSEL</t>
  </si>
  <si>
    <t>1255222</t>
  </si>
  <si>
    <t>MIYASHIRO VALDERRAMA AKIRA SOPHIA</t>
  </si>
  <si>
    <t>708513</t>
  </si>
  <si>
    <t>TUESTA SAAVEDRA LUCIA FILOMENA</t>
  </si>
  <si>
    <t>29/12/2019</t>
  </si>
  <si>
    <t>01/07/2020</t>
  </si>
  <si>
    <t>06/07/2020</t>
  </si>
  <si>
    <t>06/06/2020</t>
  </si>
  <si>
    <t>08/07/2020</t>
  </si>
  <si>
    <t>09/07/2020</t>
  </si>
  <si>
    <t>05/06/2020</t>
  </si>
  <si>
    <t>14/07/2020</t>
  </si>
  <si>
    <t>16/07/2020</t>
  </si>
  <si>
    <t>17/07/2020</t>
  </si>
  <si>
    <t>08/06/2020</t>
  </si>
  <si>
    <t>19/07/2020</t>
  </si>
  <si>
    <t>20/07/2020</t>
  </si>
  <si>
    <t>21/04/2020</t>
  </si>
  <si>
    <t>21/07/2020</t>
  </si>
  <si>
    <t>12/06/2020</t>
  </si>
  <si>
    <t>21/06/2020</t>
  </si>
  <si>
    <t>27/07/2020</t>
  </si>
  <si>
    <t>29/07/2020</t>
  </si>
  <si>
    <t>22/06/2020</t>
  </si>
  <si>
    <t>25/03/2020</t>
  </si>
  <si>
    <t>30/07/2020</t>
  </si>
  <si>
    <t>29/06/2020</t>
  </si>
  <si>
    <t>ESCOLARES                (C.P)</t>
  </si>
  <si>
    <t>CIRUGÍA PEDIATRÍA</t>
  </si>
  <si>
    <t>GINECO_OBSTETRICIA</t>
  </si>
  <si>
    <t>1 CAMA PARA COVID</t>
  </si>
  <si>
    <t>MES: AGOSTO 2020</t>
  </si>
  <si>
    <t>GINECO COVID</t>
  </si>
  <si>
    <t>NEONATOLOGIA COVID</t>
  </si>
  <si>
    <t>PED. UTI COVID</t>
  </si>
  <si>
    <t>FI</t>
  </si>
  <si>
    <t>FE</t>
  </si>
  <si>
    <t>1267192</t>
  </si>
  <si>
    <t>MARIN ATALAYA RN</t>
  </si>
  <si>
    <t>25/04/2020</t>
  </si>
  <si>
    <t>02/08/2020</t>
  </si>
  <si>
    <t>1285231</t>
  </si>
  <si>
    <t>MIRANDA DELGADO RN</t>
  </si>
  <si>
    <t>14/06/2020</t>
  </si>
  <si>
    <t>10/08/2020</t>
  </si>
  <si>
    <t>1278775</t>
  </si>
  <si>
    <t>RENTERIA SONO SANDRA GERALDINE</t>
  </si>
  <si>
    <t>26/06/2020</t>
  </si>
  <si>
    <t>1288842</t>
  </si>
  <si>
    <t>SINARAHUA RODRIGUEZ ALISSON VICTORIA</t>
  </si>
  <si>
    <t>04/07/2020</t>
  </si>
  <si>
    <t>11/08/2020</t>
  </si>
  <si>
    <t>1289680</t>
  </si>
  <si>
    <t>CASTAÑEDA ZEA RN</t>
  </si>
  <si>
    <t>18/08/2020</t>
  </si>
  <si>
    <t>1280115</t>
  </si>
  <si>
    <t>REATEGUI ARANA LEMSY NIARA</t>
  </si>
  <si>
    <t>20/05/2020</t>
  </si>
  <si>
    <t>20/08/2020</t>
  </si>
  <si>
    <t>1287048</t>
  </si>
  <si>
    <t>LAOS RENTERIA RN</t>
  </si>
  <si>
    <t>1293939</t>
  </si>
  <si>
    <t>CRUZ PEÑA RN</t>
  </si>
  <si>
    <t>NEO UCI                  (ECC)</t>
  </si>
  <si>
    <t>1281012</t>
  </si>
  <si>
    <t>TOLENTINO TUERO RN</t>
  </si>
  <si>
    <t>18/07/2020</t>
  </si>
  <si>
    <t>22/08/2020</t>
  </si>
  <si>
    <t>1284551</t>
  </si>
  <si>
    <t>RENTERIA OLIVO RN</t>
  </si>
  <si>
    <t>24/08/2020</t>
  </si>
  <si>
    <t>1245572</t>
  </si>
  <si>
    <t>VEGA BARBOZA RAYHAN MAXIMILIANO LUCA</t>
  </si>
  <si>
    <t>25/02/2020</t>
  </si>
  <si>
    <t>28/08/2020</t>
  </si>
  <si>
    <t>1287070</t>
  </si>
  <si>
    <t>TUANAMA ORELLANA RN</t>
  </si>
  <si>
    <t>MES: SETIEMBRE 2020</t>
  </si>
  <si>
    <t>LACTANTES Y PRE-ESCOLARES</t>
  </si>
  <si>
    <t>EXCEDE EN CAMAS REALES A LAS PRESUPUESALES DEBIDO A LAS CAMAS VIRTUALES Y DEMANDA DE NEO</t>
  </si>
  <si>
    <t>UCI MUJER</t>
  </si>
  <si>
    <t>UCI  INTERMEDIO MUJER</t>
  </si>
  <si>
    <t>UCI   MUJER COVID</t>
  </si>
  <si>
    <t>PACIENTES EGRESADOS EN SEPTIEMBRE, CON PERMANENCIA PROLONGADA, O INCLUIDAS PARA EL CALCULO DE PROMEDIO DE PERMANENCIA</t>
  </si>
  <si>
    <t>02/03/2020</t>
  </si>
  <si>
    <t>03/09/2020</t>
  </si>
  <si>
    <t>1253310</t>
  </si>
  <si>
    <t>ADVINCULA JULCA R  N</t>
  </si>
  <si>
    <t>07/09/2020</t>
  </si>
  <si>
    <t>615815</t>
  </si>
  <si>
    <t>ARAUJO LEON ANDREA YAMILE</t>
  </si>
  <si>
    <t>08/09/2020</t>
  </si>
  <si>
    <t>1255236</t>
  </si>
  <si>
    <t>ALVA REQUEJO JHOICY NAOMI</t>
  </si>
  <si>
    <t>17/09/2020</t>
  </si>
  <si>
    <t>1286079</t>
  </si>
  <si>
    <t>CONDORI LIZARRAGA SEBASTIAN RODRIGO</t>
  </si>
  <si>
    <t>18/09/2020</t>
  </si>
  <si>
    <t>1285533</t>
  </si>
  <si>
    <t>MENDOZA YOVERA RN</t>
  </si>
  <si>
    <t>30/06/2020</t>
  </si>
  <si>
    <t>1289013</t>
  </si>
  <si>
    <t>RODRIGUEZ LONZOY HANNA SHARLOTTE</t>
  </si>
  <si>
    <t>07/07/2020</t>
  </si>
  <si>
    <t>1164393</t>
  </si>
  <si>
    <t>BALZA LEAL RIGER MATIAS</t>
  </si>
  <si>
    <t>04/08/2020</t>
  </si>
  <si>
    <t>20/09/2020</t>
  </si>
  <si>
    <t>1297764</t>
  </si>
  <si>
    <t>HUAHUACHAMPI HURTADO KELY YAMILET</t>
  </si>
  <si>
    <t>21/09/2020</t>
  </si>
  <si>
    <t>1301986</t>
  </si>
  <si>
    <t>DURAND DURAND RN</t>
  </si>
  <si>
    <t>12/08/2020</t>
  </si>
  <si>
    <t>24/09/2020</t>
  </si>
  <si>
    <t>26/07/2020</t>
  </si>
  <si>
    <t>26/09/2020</t>
  </si>
  <si>
    <t>1274742</t>
  </si>
  <si>
    <t>NN MATUTE RN</t>
  </si>
  <si>
    <t>17/08/2020</t>
  </si>
  <si>
    <t>1007291</t>
  </si>
  <si>
    <t>PACHERRE DOMINGUEZ LUANNA SOPHIE</t>
  </si>
  <si>
    <t>21/08/2020</t>
  </si>
  <si>
    <t>30/09/2020</t>
  </si>
  <si>
    <t>MES: OCTUBRE 2020</t>
  </si>
  <si>
    <t>MES: DICIEMBRE 2020</t>
  </si>
  <si>
    <t>utilizadas de otros servicios</t>
  </si>
  <si>
    <t>1333498</t>
  </si>
  <si>
    <t>CONTRERAS MORANTE RN</t>
  </si>
  <si>
    <t>1334225</t>
  </si>
  <si>
    <t>CONDOR QUISPE RN</t>
  </si>
  <si>
    <t>1334213</t>
  </si>
  <si>
    <t>QUISPE LUICHO MARIA JOSEFINA</t>
  </si>
  <si>
    <t>365087</t>
  </si>
  <si>
    <t>ALVARADO PALLA INES MARLENE</t>
  </si>
  <si>
    <t>1339073</t>
  </si>
  <si>
    <t>CEFERINO CABANA MARIA LUISA</t>
  </si>
  <si>
    <t>1339140</t>
  </si>
  <si>
    <t>GARCIA PEÑA RN</t>
  </si>
  <si>
    <t>1226349</t>
  </si>
  <si>
    <t>GUZMAN ROJAS CATHERINE JOHANNY</t>
  </si>
  <si>
    <t>1339312</t>
  </si>
  <si>
    <t>GONZALES LOPEZ RN</t>
  </si>
  <si>
    <t>1340865</t>
  </si>
  <si>
    <t>REQUES RIOS BRUNO</t>
  </si>
  <si>
    <t>1319471</t>
  </si>
  <si>
    <t>CALDERON BARRERA RN</t>
  </si>
  <si>
    <t>690916</t>
  </si>
  <si>
    <t>TAKAHASHI CLEMENTE JULIO TAKESHI</t>
  </si>
  <si>
    <t>1226242</t>
  </si>
  <si>
    <t>ORTIZ FERNANDEZ JERICKO ALEXANDER JULIO</t>
  </si>
  <si>
    <t>1314269</t>
  </si>
  <si>
    <t>BEJAR HUANCA RN</t>
  </si>
  <si>
    <t>1254166</t>
  </si>
  <si>
    <t>GUERRERO MUNDINI SHADIRA KENDRA</t>
  </si>
  <si>
    <t>1340128</t>
  </si>
  <si>
    <t>CHURAMPI MURGA RN</t>
  </si>
  <si>
    <t>1343479</t>
  </si>
  <si>
    <t>MACHACA CENTENO RN</t>
  </si>
  <si>
    <t>1346079</t>
  </si>
  <si>
    <t>PINEDA RUIZ SANTIAGO</t>
  </si>
  <si>
    <t>1342803</t>
  </si>
  <si>
    <t>ALOMIA SAAVEDRA RN</t>
  </si>
  <si>
    <t>11/07/2020</t>
  </si>
  <si>
    <t>01/12/2020</t>
  </si>
  <si>
    <t>26/10/2020</t>
  </si>
  <si>
    <t>28/10/2020</t>
  </si>
  <si>
    <t>02/12/2020</t>
  </si>
  <si>
    <t>31/10/2020</t>
  </si>
  <si>
    <t>05/12/2020</t>
  </si>
  <si>
    <t>20/10/2020</t>
  </si>
  <si>
    <t>07/11/2020</t>
  </si>
  <si>
    <t>08/12/2020</t>
  </si>
  <si>
    <t>09/12/2020</t>
  </si>
  <si>
    <t>16/10/2020</t>
  </si>
  <si>
    <t>10/12/2020</t>
  </si>
  <si>
    <t>13/11/2020</t>
  </si>
  <si>
    <t>14/12/2020</t>
  </si>
  <si>
    <t>17/12/2020</t>
  </si>
  <si>
    <t>15/11/2020</t>
  </si>
  <si>
    <t>21/12/2020</t>
  </si>
  <si>
    <t>09/09/2020</t>
  </si>
  <si>
    <t>22/12/2020</t>
  </si>
  <si>
    <t>22/11/2020</t>
  </si>
  <si>
    <t>23/12/2020</t>
  </si>
  <si>
    <t>10/11/2020</t>
  </si>
  <si>
    <t>26/12/2020</t>
  </si>
  <si>
    <t>16/11/2020</t>
  </si>
  <si>
    <t>28/12/2020</t>
  </si>
  <si>
    <t>27/11/2020</t>
  </si>
  <si>
    <t>14/11/2020</t>
  </si>
  <si>
    <t>30/12/2020</t>
  </si>
  <si>
    <t>PACIENTES EGRESADOS EN DICIEMBRE, CON PERMANENCIA PROLONGADA, O INCLUIDAS PARA EL CALCULO DE PROMEDIO DE PERMANENCIA</t>
  </si>
  <si>
    <t>MES: NOVIEMBRE 2020</t>
  </si>
  <si>
    <t>N°</t>
  </si>
  <si>
    <t>1315393</t>
  </si>
  <si>
    <t>RANGEL RINCON VICTORIA ESTHER</t>
  </si>
  <si>
    <t>13/09/2020</t>
  </si>
  <si>
    <t>03/11/2020</t>
  </si>
  <si>
    <t>857276</t>
  </si>
  <si>
    <t>MENDOZA DOMINGUEZ ZOE ALEXA</t>
  </si>
  <si>
    <t>03/10/2020</t>
  </si>
  <si>
    <t>1326376</t>
  </si>
  <si>
    <t>TADEO ZACARIAS RN</t>
  </si>
  <si>
    <t>10/10/2020</t>
  </si>
  <si>
    <t>11/11/2020</t>
  </si>
  <si>
    <t>NEONATOLOGIA-COVID</t>
  </si>
  <si>
    <t>1023265</t>
  </si>
  <si>
    <t>COLLAS SALAS JHEIKO ADAN</t>
  </si>
  <si>
    <t>12/11/2020</t>
  </si>
  <si>
    <t>1325045</t>
  </si>
  <si>
    <t>CHAVARRIA ASTOCONDOR MARTHA YAMILETH</t>
  </si>
  <si>
    <t>07/10/2020</t>
  </si>
  <si>
    <t>868414</t>
  </si>
  <si>
    <t>COLACHAGUA SOTO YESENIA MARIA</t>
  </si>
  <si>
    <t>08/10/2020</t>
  </si>
  <si>
    <t>1323485</t>
  </si>
  <si>
    <t>ALVAREZ AGUILAR SANDRA RENE</t>
  </si>
  <si>
    <t>05/10/2020</t>
  </si>
  <si>
    <t>1308677</t>
  </si>
  <si>
    <t>ESPINOZA VALERO AGUSTIN GABRIEL</t>
  </si>
  <si>
    <t>17/11/2020</t>
  </si>
  <si>
    <t>1317043</t>
  </si>
  <si>
    <t>MORALES CASTILLO LUCIANO JOAQUIN</t>
  </si>
  <si>
    <t>1321639</t>
  </si>
  <si>
    <t>PITUY QUINTO RN</t>
  </si>
  <si>
    <t>29/09/2020</t>
  </si>
  <si>
    <t>18/11/2020</t>
  </si>
  <si>
    <t>1197518</t>
  </si>
  <si>
    <t>ARIZA SANZ GAEL JOSE</t>
  </si>
  <si>
    <t>19/11/2020</t>
  </si>
  <si>
    <t>758265</t>
  </si>
  <si>
    <t>SANCHEZ NUNURA LUZ ELIZABETH</t>
  </si>
  <si>
    <t>25/09/2020</t>
  </si>
  <si>
    <t>20/11/2020</t>
  </si>
  <si>
    <t>1320978</t>
  </si>
  <si>
    <t>ROJAS SANCHEZ RN</t>
  </si>
  <si>
    <t>28/09/2020</t>
  </si>
  <si>
    <t>14/03/2020</t>
  </si>
  <si>
    <t>21/11/2020</t>
  </si>
  <si>
    <t>1261829</t>
  </si>
  <si>
    <t>LIZANO SANCHEZ SAMUEL FELIX</t>
  </si>
  <si>
    <t>1317812</t>
  </si>
  <si>
    <t>CONDORI RUELAS RAFAEL LEONIDAS</t>
  </si>
  <si>
    <t>19/09/2020</t>
  </si>
  <si>
    <t>1326724</t>
  </si>
  <si>
    <t>SULLCARAY MACHUCA ANALY NICOL</t>
  </si>
  <si>
    <t>23/11/2020</t>
  </si>
  <si>
    <t>1326729</t>
  </si>
  <si>
    <t>ESPINOZA LLANCARI JAIME MARTIN</t>
  </si>
  <si>
    <t>11/10/2020</t>
  </si>
  <si>
    <t>1329315</t>
  </si>
  <si>
    <t>FERNANDEZ GASPAR RN</t>
  </si>
  <si>
    <t>17/10/2020</t>
  </si>
  <si>
    <t>30/11/2020</t>
  </si>
  <si>
    <t>PACIENTES EGRESADOS EN NOVIEMBRE, CON PERMANENCIA PROLONGADA, O INCLUIDAS PARA EL CALCULO DE PROMEDIO DE PERMANENCIA</t>
  </si>
  <si>
    <t>EMERGENCIA*</t>
  </si>
  <si>
    <t xml:space="preserve"> </t>
  </si>
  <si>
    <t>1278931</t>
  </si>
  <si>
    <t>HUAMAN CASTILLO RN</t>
  </si>
  <si>
    <t>02/10/2020</t>
  </si>
  <si>
    <t>1293093</t>
  </si>
  <si>
    <t>PORTALATINO CALAMPA JOAQUIN VALENTINO</t>
  </si>
  <si>
    <t>15/07/2020</t>
  </si>
  <si>
    <t>06/10/2020</t>
  </si>
  <si>
    <t>669144</t>
  </si>
  <si>
    <t>PAREDES ANTUNEZ SALVADOR EDUARDO</t>
  </si>
  <si>
    <t>1312376</t>
  </si>
  <si>
    <t>AÑANCA MALPARTIDA RN</t>
  </si>
  <si>
    <t>09/10/2020</t>
  </si>
  <si>
    <t>1303662</t>
  </si>
  <si>
    <t>SARAVIA KOHAMA BRYAN HIROSHI</t>
  </si>
  <si>
    <t>13/08/2020</t>
  </si>
  <si>
    <t>1286475</t>
  </si>
  <si>
    <t>REYNOSO ASENCIOS RN</t>
  </si>
  <si>
    <t>25/07/2020</t>
  </si>
  <si>
    <t>ARANA RUESTA VASCO SALVADOR</t>
  </si>
  <si>
    <t>14/10/2020</t>
  </si>
  <si>
    <t>616340</t>
  </si>
  <si>
    <t>MORALES ARAUJO DANDY LUIS</t>
  </si>
  <si>
    <t>1302876</t>
  </si>
  <si>
    <t>GARCIA GOMEZ SERGIO</t>
  </si>
  <si>
    <t>1303951</t>
  </si>
  <si>
    <t>CARDENAS PORRAS ANDRE DAYIRO</t>
  </si>
  <si>
    <t>04/09/2020</t>
  </si>
  <si>
    <t>1309575</t>
  </si>
  <si>
    <t>SALON VALENCIA RN</t>
  </si>
  <si>
    <t>27/08/2020</t>
  </si>
  <si>
    <t>18/10/2020</t>
  </si>
  <si>
    <t>1312386</t>
  </si>
  <si>
    <t>VELA CUEVA MATHIAS ALDAIR</t>
  </si>
  <si>
    <t>19/10/2020</t>
  </si>
  <si>
    <t>22/10/2020</t>
  </si>
  <si>
    <t>766681</t>
  </si>
  <si>
    <t>LAURA GUERRERO ZOE LUCIANA</t>
  </si>
  <si>
    <t>24/10/2020</t>
  </si>
  <si>
    <t>1316860</t>
  </si>
  <si>
    <t>GARCIA ARCE RN</t>
  </si>
  <si>
    <t>UTI-PED-COVID</t>
  </si>
  <si>
    <t>1311578</t>
  </si>
  <si>
    <t>GUTIERREZ VALENZUELA YEFHERZON</t>
  </si>
  <si>
    <t>02/09/2020</t>
  </si>
  <si>
    <t>ANUAL 2020</t>
  </si>
  <si>
    <t>Nro. de Camas funcionales</t>
  </si>
  <si>
    <t>Nro. de Camas Funcionales</t>
  </si>
  <si>
    <t>Tasa de Mortalidad bruta (%)</t>
  </si>
  <si>
    <t>UCIS NO COVID</t>
  </si>
  <si>
    <t>PED UTIP</t>
  </si>
  <si>
    <t>PED. UTIP*</t>
  </si>
  <si>
    <t>Nota: fallecido de lactantes encontrado en el libro del mortuorio</t>
  </si>
  <si>
    <t>LACTANTES *</t>
  </si>
  <si>
    <t>Nota: * fallecidos encontrados en el libro del mortuorio 1 en emergencia y 1 en trauma shock</t>
  </si>
  <si>
    <t>Nota: fallecido de lactantes fue encontrado el dato en el libro del mortuorio</t>
  </si>
  <si>
    <t>Nota: fallecidos en atencion inmediata y considerado en cuidados intermedios</t>
  </si>
  <si>
    <t xml:space="preserve"> Nota: * 1 fallecido de emergencia y 1 llego cadaver reportado por el libro de mortuorio</t>
  </si>
  <si>
    <t>Nota: * fallecido de UTIP sin alta de censo de enferneria y figura en el libro de mortuorio.</t>
  </si>
  <si>
    <t>Nota: fallecido de emergencia llega cadaver y registrado en el libro de mortuorio</t>
  </si>
  <si>
    <t>Nota: fallecido de emergencia fue encontrado el dato en el libro del mortuorio</t>
  </si>
  <si>
    <t>Nota: fallecido de emergencia llego cadaver y fue encontrado el dato en el libro del mortuorio</t>
  </si>
  <si>
    <t>UCIS COVID</t>
  </si>
  <si>
    <t>SOLO EMERGENCIA Y CUIDADOS CRITICOS</t>
  </si>
  <si>
    <t>EMERGENCIA Y CUIDADOS CRITICOS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</si>
</sst>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1.5"/>
      <color theme="1"/>
      <name val="Arial Narrow"/>
      <family val="2"/>
    </font>
    <font>
      <b/>
      <sz val="11.5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.5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55CAF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60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5" borderId="1" xfId="0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horizontal="center" vertical="center"/>
    </xf>
    <xf numFmtId="4" fontId="10" fillId="5" borderId="16" xfId="0" applyNumberFormat="1" applyFont="1" applyFill="1" applyBorder="1" applyAlignment="1">
      <alignment horizontal="center" vertical="center"/>
    </xf>
    <xf numFmtId="4" fontId="10" fillId="5" borderId="17" xfId="0" applyNumberFormat="1" applyFont="1" applyFill="1" applyBorder="1" applyAlignment="1">
      <alignment horizontal="center" vertical="center"/>
    </xf>
    <xf numFmtId="4" fontId="10" fillId="5" borderId="1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0" fillId="5" borderId="4" xfId="0" applyNumberFormat="1" applyFont="1" applyFill="1" applyBorder="1" applyAlignment="1">
      <alignment horizontal="center" vertical="center"/>
    </xf>
    <xf numFmtId="3" fontId="6" fillId="6" borderId="11" xfId="0" applyNumberFormat="1" applyFont="1" applyFill="1" applyBorder="1" applyAlignment="1">
      <alignment horizontal="center" vertical="center"/>
    </xf>
    <xf numFmtId="3" fontId="6" fillId="6" borderId="12" xfId="0" applyNumberFormat="1" applyFont="1" applyFill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6" fillId="7" borderId="12" xfId="0" applyNumberFormat="1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6" fillId="7" borderId="15" xfId="0" applyNumberFormat="1" applyFont="1" applyFill="1" applyBorder="1" applyAlignment="1">
      <alignment horizontal="center" vertical="center"/>
    </xf>
    <xf numFmtId="3" fontId="6" fillId="7" borderId="14" xfId="0" applyNumberFormat="1" applyFont="1" applyFill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3" fillId="6" borderId="22" xfId="0" applyFont="1" applyFill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9" fillId="5" borderId="24" xfId="0" applyFont="1" applyFill="1" applyBorder="1" applyAlignment="1">
      <alignment vertical="center"/>
    </xf>
    <xf numFmtId="3" fontId="10" fillId="5" borderId="19" xfId="0" applyNumberFormat="1" applyFont="1" applyFill="1" applyBorder="1" applyAlignment="1">
      <alignment horizontal="center" vertical="center"/>
    </xf>
    <xf numFmtId="3" fontId="10" fillId="5" borderId="3" xfId="0" applyNumberFormat="1" applyFont="1" applyFill="1" applyBorder="1" applyAlignment="1">
      <alignment horizontal="center" vertical="center"/>
    </xf>
    <xf numFmtId="3" fontId="10" fillId="5" borderId="20" xfId="0" applyNumberFormat="1" applyFont="1" applyFill="1" applyBorder="1" applyAlignment="1">
      <alignment horizontal="center" vertical="center"/>
    </xf>
    <xf numFmtId="4" fontId="10" fillId="5" borderId="19" xfId="0" applyNumberFormat="1" applyFont="1" applyFill="1" applyBorder="1" applyAlignment="1">
      <alignment horizontal="center" vertical="center"/>
    </xf>
    <xf numFmtId="4" fontId="10" fillId="5" borderId="3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6" borderId="1" xfId="1" applyNumberFormat="1" applyFont="1" applyFill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4" fontId="6" fillId="0" borderId="14" xfId="1" applyNumberFormat="1" applyFont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6" fillId="5" borderId="3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4" fontId="13" fillId="6" borderId="12" xfId="0" applyNumberFormat="1" applyFont="1" applyFill="1" applyBorder="1" applyAlignment="1">
      <alignment horizontal="center" vertical="center"/>
    </xf>
    <xf numFmtId="4" fontId="16" fillId="5" borderId="20" xfId="0" applyNumberFormat="1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3" fontId="10" fillId="5" borderId="31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3" fontId="18" fillId="8" borderId="5" xfId="0" applyNumberFormat="1" applyFont="1" applyFill="1" applyBorder="1" applyAlignment="1">
      <alignment horizontal="center" vertical="center"/>
    </xf>
    <xf numFmtId="4" fontId="16" fillId="5" borderId="35" xfId="0" applyNumberFormat="1" applyFont="1" applyFill="1" applyBorder="1" applyAlignment="1">
      <alignment horizontal="center" vertical="center"/>
    </xf>
    <xf numFmtId="4" fontId="13" fillId="6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3" fontId="10" fillId="5" borderId="18" xfId="0" applyNumberFormat="1" applyFont="1" applyFill="1" applyBorder="1" applyAlignment="1">
      <alignment horizontal="center" vertical="center"/>
    </xf>
    <xf numFmtId="3" fontId="10" fillId="5" borderId="16" xfId="0" applyNumberFormat="1" applyFont="1" applyFill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3" fontId="13" fillId="6" borderId="5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3" fontId="16" fillId="5" borderId="31" xfId="0" applyNumberFormat="1" applyFont="1" applyFill="1" applyBorder="1" applyAlignment="1">
      <alignment horizontal="center" vertical="center"/>
    </xf>
    <xf numFmtId="3" fontId="17" fillId="8" borderId="5" xfId="0" applyNumberFormat="1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vertical="center"/>
    </xf>
    <xf numFmtId="3" fontId="2" fillId="8" borderId="11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3" fontId="6" fillId="8" borderId="12" xfId="0" applyNumberFormat="1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/>
    </xf>
    <xf numFmtId="3" fontId="2" fillId="8" borderId="12" xfId="0" applyNumberFormat="1" applyFont="1" applyFill="1" applyBorder="1" applyAlignment="1">
      <alignment horizontal="center" vertical="center"/>
    </xf>
    <xf numFmtId="4" fontId="6" fillId="8" borderId="11" xfId="0" applyNumberFormat="1" applyFont="1" applyFill="1" applyBorder="1" applyAlignment="1">
      <alignment horizontal="center" vertical="center"/>
    </xf>
    <xf numFmtId="4" fontId="6" fillId="8" borderId="1" xfId="0" applyNumberFormat="1" applyFont="1" applyFill="1" applyBorder="1" applyAlignment="1">
      <alignment horizontal="center" vertical="center"/>
    </xf>
    <xf numFmtId="4" fontId="6" fillId="8" borderId="1" xfId="1" applyNumberFormat="1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2" fillId="10" borderId="0" xfId="0" applyFont="1" applyFill="1" applyAlignment="1">
      <alignment vertical="center"/>
    </xf>
    <xf numFmtId="0" fontId="2" fillId="9" borderId="0" xfId="0" applyFont="1" applyFill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7" borderId="38" xfId="0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center" vertical="center"/>
    </xf>
    <xf numFmtId="0" fontId="7" fillId="7" borderId="38" xfId="0" applyFont="1" applyFill="1" applyBorder="1" applyAlignment="1">
      <alignment horizontal="center" vertical="center"/>
    </xf>
    <xf numFmtId="0" fontId="7" fillId="8" borderId="38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4" fontId="6" fillId="8" borderId="1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6" fillId="7" borderId="1" xfId="0" applyNumberFormat="1" applyFont="1" applyFill="1" applyBorder="1" applyAlignment="1">
      <alignment horizontal="center" vertical="center"/>
    </xf>
    <xf numFmtId="0" fontId="0" fillId="0" borderId="3" xfId="0" applyBorder="1"/>
    <xf numFmtId="0" fontId="1" fillId="7" borderId="22" xfId="0" applyFont="1" applyFill="1" applyBorder="1" applyAlignment="1">
      <alignment vertical="center"/>
    </xf>
    <xf numFmtId="3" fontId="2" fillId="7" borderId="11" xfId="0" applyNumberFormat="1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3" fontId="2" fillId="7" borderId="5" xfId="0" applyNumberFormat="1" applyFont="1" applyFill="1" applyBorder="1" applyAlignment="1">
      <alignment horizontal="center" vertical="center"/>
    </xf>
    <xf numFmtId="3" fontId="2" fillId="7" borderId="12" xfId="0" applyNumberFormat="1" applyFont="1" applyFill="1" applyBorder="1" applyAlignment="1">
      <alignment horizontal="center" vertical="center"/>
    </xf>
    <xf numFmtId="4" fontId="6" fillId="7" borderId="11" xfId="0" applyNumberFormat="1" applyFont="1" applyFill="1" applyBorder="1" applyAlignment="1">
      <alignment horizontal="center" vertical="center"/>
    </xf>
    <xf numFmtId="4" fontId="6" fillId="7" borderId="1" xfId="0" applyNumberFormat="1" applyFont="1" applyFill="1" applyBorder="1" applyAlignment="1">
      <alignment horizontal="center" vertical="center"/>
    </xf>
    <xf numFmtId="4" fontId="6" fillId="7" borderId="1" xfId="1" applyNumberFormat="1" applyFont="1" applyFill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0" fontId="25" fillId="6" borderId="2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3" fontId="10" fillId="5" borderId="5" xfId="0" applyNumberFormat="1" applyFont="1" applyFill="1" applyBorder="1" applyAlignment="1">
      <alignment horizontal="center" vertical="center"/>
    </xf>
    <xf numFmtId="3" fontId="10" fillId="5" borderId="12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3" fontId="17" fillId="0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28" xfId="0" applyBorder="1"/>
    <xf numFmtId="0" fontId="20" fillId="2" borderId="14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3" fontId="6" fillId="7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/>
    </xf>
    <xf numFmtId="0" fontId="1" fillId="11" borderId="2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3" fontId="13" fillId="0" borderId="11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6" fillId="7" borderId="10" xfId="0" applyNumberFormat="1" applyFont="1" applyFill="1" applyBorder="1" applyAlignment="1">
      <alignment horizontal="center" vertical="center"/>
    </xf>
    <xf numFmtId="3" fontId="6" fillId="7" borderId="2" xfId="0" applyNumberFormat="1" applyFont="1" applyFill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3" fontId="6" fillId="7" borderId="4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0" fillId="0" borderId="1" xfId="0" applyBorder="1" applyAlignment="1"/>
    <xf numFmtId="0" fontId="18" fillId="0" borderId="0" xfId="0" applyFont="1" applyAlignment="1">
      <alignment vertical="center"/>
    </xf>
    <xf numFmtId="3" fontId="13" fillId="7" borderId="12" xfId="0" applyNumberFormat="1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/>
    </xf>
    <xf numFmtId="3" fontId="13" fillId="7" borderId="1" xfId="0" applyNumberFormat="1" applyFont="1" applyFill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/>
    </xf>
    <xf numFmtId="4" fontId="13" fillId="0" borderId="1" xfId="1" applyNumberFormat="1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vertical="center"/>
    </xf>
    <xf numFmtId="0" fontId="18" fillId="7" borderId="1" xfId="0" applyFont="1" applyFill="1" applyBorder="1" applyAlignment="1">
      <alignment vertical="center"/>
    </xf>
    <xf numFmtId="0" fontId="18" fillId="7" borderId="3" xfId="0" applyFont="1" applyFill="1" applyBorder="1" applyAlignment="1">
      <alignment vertical="center"/>
    </xf>
    <xf numFmtId="3" fontId="13" fillId="6" borderId="11" xfId="0" applyNumberFormat="1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/>
    </xf>
    <xf numFmtId="3" fontId="13" fillId="6" borderId="12" xfId="0" applyNumberFormat="1" applyFont="1" applyFill="1" applyBorder="1" applyAlignment="1">
      <alignment horizontal="center" vertical="center"/>
    </xf>
    <xf numFmtId="4" fontId="13" fillId="6" borderId="11" xfId="0" applyNumberFormat="1" applyFont="1" applyFill="1" applyBorder="1" applyAlignment="1">
      <alignment horizontal="center" vertical="center"/>
    </xf>
    <xf numFmtId="4" fontId="13" fillId="6" borderId="1" xfId="1" applyNumberFormat="1" applyFont="1" applyFill="1" applyBorder="1" applyAlignment="1">
      <alignment horizontal="center" vertical="center"/>
    </xf>
    <xf numFmtId="3" fontId="13" fillId="7" borderId="10" xfId="0" applyNumberFormat="1" applyFont="1" applyFill="1" applyBorder="1" applyAlignment="1">
      <alignment horizontal="center" vertical="center"/>
    </xf>
    <xf numFmtId="3" fontId="13" fillId="7" borderId="4" xfId="0" applyNumberFormat="1" applyFont="1" applyFill="1" applyBorder="1" applyAlignment="1">
      <alignment horizontal="center" vertical="center"/>
    </xf>
    <xf numFmtId="3" fontId="13" fillId="7" borderId="2" xfId="0" applyNumberFormat="1" applyFont="1" applyFill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4" fontId="13" fillId="0" borderId="2" xfId="1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3" fontId="17" fillId="0" borderId="9" xfId="0" applyNumberFormat="1" applyFont="1" applyBorder="1" applyAlignment="1">
      <alignment horizontal="center" vertical="center"/>
    </xf>
    <xf numFmtId="3" fontId="16" fillId="5" borderId="3" xfId="0" applyNumberFormat="1" applyFont="1" applyFill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3" fontId="16" fillId="5" borderId="1" xfId="0" applyNumberFormat="1" applyFont="1" applyFill="1" applyBorder="1" applyAlignment="1">
      <alignment horizontal="center" vertical="center"/>
    </xf>
    <xf numFmtId="3" fontId="16" fillId="5" borderId="20" xfId="0" applyNumberFormat="1" applyFont="1" applyFill="1" applyBorder="1" applyAlignment="1">
      <alignment horizontal="center" vertical="center"/>
    </xf>
    <xf numFmtId="3" fontId="17" fillId="0" borderId="12" xfId="0" applyNumberFormat="1" applyFont="1" applyFill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3" fontId="16" fillId="5" borderId="4" xfId="0" applyNumberFormat="1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17" fillId="7" borderId="32" xfId="0" applyFont="1" applyFill="1" applyBorder="1" applyAlignment="1">
      <alignment horizontal="center" vertical="center"/>
    </xf>
    <xf numFmtId="0" fontId="21" fillId="0" borderId="22" xfId="0" applyFont="1" applyBorder="1" applyAlignment="1">
      <alignment vertical="center"/>
    </xf>
    <xf numFmtId="3" fontId="17" fillId="0" borderId="1" xfId="0" applyNumberFormat="1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vertical="center"/>
    </xf>
    <xf numFmtId="3" fontId="17" fillId="0" borderId="40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3" fontId="16" fillId="5" borderId="19" xfId="0" applyNumberFormat="1" applyFont="1" applyFill="1" applyBorder="1" applyAlignment="1">
      <alignment horizontal="center" vertical="center"/>
    </xf>
    <xf numFmtId="4" fontId="16" fillId="5" borderId="19" xfId="0" applyNumberFormat="1" applyFont="1" applyFill="1" applyBorder="1" applyAlignment="1">
      <alignment horizontal="center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7" fillId="6" borderId="1" xfId="0" applyNumberFormat="1" applyFont="1" applyFill="1" applyBorder="1" applyAlignment="1">
      <alignment horizontal="center" vertical="center"/>
    </xf>
    <xf numFmtId="3" fontId="17" fillId="6" borderId="12" xfId="0" applyNumberFormat="1" applyFont="1" applyFill="1" applyBorder="1" applyAlignment="1">
      <alignment horizontal="center" vertical="center"/>
    </xf>
    <xf numFmtId="4" fontId="17" fillId="6" borderId="11" xfId="0" applyNumberFormat="1" applyFont="1" applyFill="1" applyBorder="1" applyAlignment="1">
      <alignment horizontal="center" vertical="center"/>
    </xf>
    <xf numFmtId="4" fontId="17" fillId="6" borderId="1" xfId="0" applyNumberFormat="1" applyFont="1" applyFill="1" applyBorder="1" applyAlignment="1">
      <alignment horizontal="center" vertical="center"/>
    </xf>
    <xf numFmtId="4" fontId="17" fillId="6" borderId="1" xfId="1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3" fontId="13" fillId="7" borderId="1" xfId="0" applyNumberFormat="1" applyFont="1" applyFill="1" applyBorder="1" applyAlignment="1">
      <alignment horizontal="center" vertical="center"/>
    </xf>
    <xf numFmtId="3" fontId="13" fillId="7" borderId="1" xfId="0" applyNumberFormat="1" applyFont="1" applyFill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vertical="center"/>
    </xf>
    <xf numFmtId="0" fontId="1" fillId="11" borderId="44" xfId="0" applyFont="1" applyFill="1" applyBorder="1" applyAlignment="1">
      <alignment vertical="center"/>
    </xf>
    <xf numFmtId="3" fontId="13" fillId="7" borderId="45" xfId="0" applyNumberFormat="1" applyFont="1" applyFill="1" applyBorder="1" applyAlignment="1">
      <alignment horizontal="center" vertical="center"/>
    </xf>
    <xf numFmtId="3" fontId="13" fillId="7" borderId="32" xfId="0" applyNumberFormat="1" applyFont="1" applyFill="1" applyBorder="1" applyAlignment="1">
      <alignment horizontal="center" vertical="center"/>
    </xf>
    <xf numFmtId="4" fontId="13" fillId="0" borderId="46" xfId="0" applyNumberFormat="1" applyFont="1" applyBorder="1" applyAlignment="1">
      <alignment horizontal="center" vertical="center"/>
    </xf>
    <xf numFmtId="4" fontId="13" fillId="0" borderId="32" xfId="1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6" fillId="0" borderId="0" xfId="0" applyFont="1" applyBorder="1" applyAlignment="1"/>
    <xf numFmtId="0" fontId="22" fillId="0" borderId="0" xfId="0" applyFont="1" applyBorder="1" applyAlignment="1"/>
    <xf numFmtId="0" fontId="0" fillId="0" borderId="0" xfId="0" applyBorder="1" applyAlignment="1">
      <alignment horizontal="center"/>
    </xf>
    <xf numFmtId="0" fontId="18" fillId="0" borderId="0" xfId="0" applyFont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3" fontId="17" fillId="0" borderId="46" xfId="0" applyNumberFormat="1" applyFont="1" applyBorder="1" applyAlignment="1">
      <alignment horizontal="center" vertical="center"/>
    </xf>
    <xf numFmtId="3" fontId="17" fillId="0" borderId="32" xfId="0" applyNumberFormat="1" applyFont="1" applyBorder="1" applyAlignment="1">
      <alignment horizontal="center" vertical="center"/>
    </xf>
    <xf numFmtId="3" fontId="17" fillId="0" borderId="38" xfId="0" applyNumberFormat="1" applyFont="1" applyBorder="1" applyAlignment="1">
      <alignment horizontal="center" vertical="center"/>
    </xf>
    <xf numFmtId="3" fontId="17" fillId="0" borderId="45" xfId="0" applyNumberFormat="1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center" vertical="center"/>
    </xf>
    <xf numFmtId="4" fontId="16" fillId="5" borderId="45" xfId="0" applyNumberFormat="1" applyFont="1" applyFill="1" applyBorder="1" applyAlignment="1">
      <alignment horizontal="center" vertical="center"/>
    </xf>
    <xf numFmtId="0" fontId="7" fillId="0" borderId="0" xfId="0" applyFont="1"/>
    <xf numFmtId="0" fontId="28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0" fontId="28" fillId="0" borderId="19" xfId="0" applyFont="1" applyBorder="1" applyAlignment="1">
      <alignment horizontal="center" vertical="center"/>
    </xf>
    <xf numFmtId="0" fontId="27" fillId="0" borderId="3" xfId="0" applyFont="1" applyBorder="1"/>
    <xf numFmtId="0" fontId="7" fillId="0" borderId="3" xfId="0" applyFont="1" applyBorder="1"/>
    <xf numFmtId="0" fontId="0" fillId="0" borderId="3" xfId="0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7" fillId="0" borderId="1" xfId="0" applyFont="1" applyBorder="1"/>
    <xf numFmtId="0" fontId="7" fillId="0" borderId="1" xfId="0" applyFont="1" applyBorder="1"/>
    <xf numFmtId="0" fontId="28" fillId="0" borderId="13" xfId="0" applyFont="1" applyBorder="1" applyAlignment="1">
      <alignment horizontal="center" vertical="center"/>
    </xf>
    <xf numFmtId="0" fontId="0" fillId="0" borderId="14" xfId="0" applyBorder="1"/>
    <xf numFmtId="0" fontId="27" fillId="0" borderId="14" xfId="0" applyFont="1" applyBorder="1"/>
    <xf numFmtId="0" fontId="7" fillId="0" borderId="14" xfId="0" applyFont="1" applyBorder="1"/>
    <xf numFmtId="0" fontId="0" fillId="0" borderId="14" xfId="0" applyBorder="1" applyAlignment="1">
      <alignment horizontal="center" vertical="center"/>
    </xf>
    <xf numFmtId="4" fontId="6" fillId="0" borderId="52" xfId="0" applyNumberFormat="1" applyFont="1" applyBorder="1" applyAlignment="1">
      <alignment horizontal="center" vertical="center"/>
    </xf>
    <xf numFmtId="3" fontId="2" fillId="12" borderId="1" xfId="0" applyNumberFormat="1" applyFont="1" applyFill="1" applyBorder="1" applyAlignment="1">
      <alignment horizontal="center" vertical="center"/>
    </xf>
    <xf numFmtId="3" fontId="2" fillId="0" borderId="33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16" fillId="0" borderId="32" xfId="0" applyNumberFormat="1" applyFont="1" applyFill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3" fontId="2" fillId="0" borderId="32" xfId="0" applyNumberFormat="1" applyFont="1" applyBorder="1" applyAlignment="1">
      <alignment horizontal="center" vertical="center"/>
    </xf>
    <xf numFmtId="3" fontId="6" fillId="7" borderId="45" xfId="0" applyNumberFormat="1" applyFont="1" applyFill="1" applyBorder="1" applyAlignment="1">
      <alignment horizontal="center" vertical="center"/>
    </xf>
    <xf numFmtId="3" fontId="6" fillId="7" borderId="32" xfId="0" applyNumberFormat="1" applyFont="1" applyFill="1" applyBorder="1" applyAlignment="1">
      <alignment horizontal="center" vertical="center"/>
    </xf>
    <xf numFmtId="3" fontId="2" fillId="0" borderId="38" xfId="0" applyNumberFormat="1" applyFont="1" applyBorder="1" applyAlignment="1">
      <alignment horizontal="center" vertical="center"/>
    </xf>
    <xf numFmtId="3" fontId="2" fillId="0" borderId="45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6" fillId="0" borderId="32" xfId="1" applyNumberFormat="1" applyFont="1" applyBorder="1" applyAlignment="1">
      <alignment horizontal="center" vertical="center"/>
    </xf>
    <xf numFmtId="4" fontId="6" fillId="0" borderId="32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4" fontId="13" fillId="0" borderId="0" xfId="1" applyNumberFormat="1" applyFont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13" fillId="7" borderId="1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" fontId="6" fillId="7" borderId="1" xfId="0" applyNumberFormat="1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3" fontId="6" fillId="7" borderId="33" xfId="0" applyNumberFormat="1" applyFont="1" applyFill="1" applyBorder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4" fontId="16" fillId="5" borderId="42" xfId="0" applyNumberFormat="1" applyFont="1" applyFill="1" applyBorder="1" applyAlignment="1">
      <alignment horizontal="center" vertical="center"/>
    </xf>
    <xf numFmtId="4" fontId="6" fillId="0" borderId="53" xfId="0" applyNumberFormat="1" applyFont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vertical="center"/>
    </xf>
    <xf numFmtId="3" fontId="2" fillId="10" borderId="0" xfId="0" applyNumberFormat="1" applyFont="1" applyFill="1" applyBorder="1" applyAlignment="1">
      <alignment horizontal="center" vertical="center"/>
    </xf>
    <xf numFmtId="3" fontId="6" fillId="10" borderId="0" xfId="0" applyNumberFormat="1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7" fillId="10" borderId="1" xfId="0" applyNumberFormat="1" applyFont="1" applyFill="1" applyBorder="1" applyAlignment="1">
      <alignment horizontal="center" vertical="center"/>
    </xf>
    <xf numFmtId="4" fontId="16" fillId="5" borderId="17" xfId="0" applyNumberFormat="1" applyFont="1" applyFill="1" applyBorder="1" applyAlignment="1">
      <alignment horizontal="center" vertical="center"/>
    </xf>
    <xf numFmtId="4" fontId="13" fillId="0" borderId="14" xfId="0" applyNumberFormat="1" applyFont="1" applyBorder="1" applyAlignment="1">
      <alignment horizontal="center" vertical="center"/>
    </xf>
    <xf numFmtId="3" fontId="13" fillId="10" borderId="0" xfId="0" applyNumberFormat="1" applyFont="1" applyFill="1" applyBorder="1" applyAlignment="1">
      <alignment horizontal="center" vertical="center"/>
    </xf>
    <xf numFmtId="3" fontId="17" fillId="10" borderId="0" xfId="0" applyNumberFormat="1" applyFont="1" applyFill="1" applyBorder="1" applyAlignment="1">
      <alignment horizontal="center" vertical="center"/>
    </xf>
    <xf numFmtId="4" fontId="13" fillId="10" borderId="0" xfId="0" applyNumberFormat="1" applyFont="1" applyFill="1" applyBorder="1" applyAlignment="1">
      <alignment horizontal="center" vertical="center"/>
    </xf>
    <xf numFmtId="4" fontId="13" fillId="10" borderId="0" xfId="1" applyNumberFormat="1" applyFont="1" applyFill="1" applyBorder="1" applyAlignment="1">
      <alignment horizontal="center" vertical="center"/>
    </xf>
    <xf numFmtId="4" fontId="16" fillId="10" borderId="0" xfId="0" applyNumberFormat="1" applyFont="1" applyFill="1" applyBorder="1" applyAlignment="1">
      <alignment horizontal="center" vertical="center"/>
    </xf>
    <xf numFmtId="3" fontId="17" fillId="10" borderId="5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9" fillId="0" borderId="1" xfId="0" applyFont="1" applyBorder="1"/>
    <xf numFmtId="4" fontId="16" fillId="5" borderId="16" xfId="0" applyNumberFormat="1" applyFont="1" applyFill="1" applyBorder="1" applyAlignment="1">
      <alignment horizontal="center" vertical="center"/>
    </xf>
    <xf numFmtId="4" fontId="13" fillId="0" borderId="13" xfId="0" applyNumberFormat="1" applyFont="1" applyBorder="1" applyAlignment="1">
      <alignment horizontal="center" vertical="center"/>
    </xf>
    <xf numFmtId="4" fontId="13" fillId="0" borderId="14" xfId="1" applyNumberFormat="1" applyFont="1" applyBorder="1" applyAlignment="1">
      <alignment horizontal="center" vertical="center"/>
    </xf>
    <xf numFmtId="4" fontId="16" fillId="5" borderId="18" xfId="0" applyNumberFormat="1" applyFont="1" applyFill="1" applyBorder="1" applyAlignment="1">
      <alignment horizontal="center" vertical="center"/>
    </xf>
    <xf numFmtId="4" fontId="13" fillId="0" borderId="12" xfId="0" applyNumberFormat="1" applyFont="1" applyBorder="1" applyAlignment="1">
      <alignment horizontal="center" vertical="center"/>
    </xf>
    <xf numFmtId="4" fontId="16" fillId="0" borderId="26" xfId="0" applyNumberFormat="1" applyFont="1" applyFill="1" applyBorder="1" applyAlignment="1">
      <alignment horizontal="center" vertical="center"/>
    </xf>
    <xf numFmtId="4" fontId="13" fillId="0" borderId="15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" fillId="7" borderId="42" xfId="0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3" fontId="13" fillId="7" borderId="1" xfId="0" applyNumberFormat="1" applyFont="1" applyFill="1" applyBorder="1" applyAlignment="1">
      <alignment horizontal="center" vertical="center"/>
    </xf>
    <xf numFmtId="3" fontId="13" fillId="7" borderId="1" xfId="0" applyNumberFormat="1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vertical="center"/>
    </xf>
    <xf numFmtId="3" fontId="17" fillId="0" borderId="47" xfId="0" applyNumberFormat="1" applyFont="1" applyBorder="1" applyAlignment="1">
      <alignment horizontal="center" vertical="center"/>
    </xf>
    <xf numFmtId="3" fontId="13" fillId="7" borderId="48" xfId="0" applyNumberFormat="1" applyFont="1" applyFill="1" applyBorder="1" applyAlignment="1">
      <alignment horizontal="center" vertical="center"/>
    </xf>
    <xf numFmtId="3" fontId="17" fillId="0" borderId="48" xfId="0" applyNumberFormat="1" applyFont="1" applyBorder="1" applyAlignment="1">
      <alignment horizontal="center" vertical="center"/>
    </xf>
    <xf numFmtId="4" fontId="13" fillId="0" borderId="48" xfId="0" applyNumberFormat="1" applyFont="1" applyBorder="1" applyAlignment="1">
      <alignment horizontal="center" vertical="center"/>
    </xf>
    <xf numFmtId="4" fontId="13" fillId="0" borderId="48" xfId="1" applyNumberFormat="1" applyFont="1" applyBorder="1" applyAlignment="1">
      <alignment horizontal="center" vertical="center"/>
    </xf>
    <xf numFmtId="4" fontId="13" fillId="0" borderId="55" xfId="0" applyNumberFormat="1" applyFont="1" applyBorder="1" applyAlignment="1">
      <alignment horizontal="center" vertical="center"/>
    </xf>
    <xf numFmtId="0" fontId="17" fillId="7" borderId="38" xfId="0" applyFont="1" applyFill="1" applyBorder="1" applyAlignment="1">
      <alignment horizontal="center" vertical="center"/>
    </xf>
    <xf numFmtId="0" fontId="27" fillId="7" borderId="38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0" fontId="1" fillId="0" borderId="56" xfId="0" applyFont="1" applyBorder="1" applyAlignment="1">
      <alignment vertical="center"/>
    </xf>
    <xf numFmtId="4" fontId="13" fillId="0" borderId="57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3" fontId="2" fillId="0" borderId="48" xfId="0" applyNumberFormat="1" applyFont="1" applyBorder="1" applyAlignment="1">
      <alignment horizontal="center" vertical="center"/>
    </xf>
    <xf numFmtId="3" fontId="6" fillId="7" borderId="48" xfId="0" applyNumberFormat="1" applyFont="1" applyFill="1" applyBorder="1" applyAlignment="1">
      <alignment horizontal="center" vertical="center"/>
    </xf>
    <xf numFmtId="4" fontId="10" fillId="10" borderId="47" xfId="0" applyNumberFormat="1" applyFont="1" applyFill="1" applyBorder="1" applyAlignment="1">
      <alignment horizontal="center" vertical="center"/>
    </xf>
    <xf numFmtId="4" fontId="16" fillId="10" borderId="48" xfId="0" applyNumberFormat="1" applyFont="1" applyFill="1" applyBorder="1" applyAlignment="1">
      <alignment horizontal="center" vertical="center"/>
    </xf>
    <xf numFmtId="4" fontId="10" fillId="10" borderId="48" xfId="0" applyNumberFormat="1" applyFont="1" applyFill="1" applyBorder="1" applyAlignment="1">
      <alignment horizontal="center" vertical="center"/>
    </xf>
    <xf numFmtId="4" fontId="16" fillId="10" borderId="55" xfId="0" applyNumberFormat="1" applyFont="1" applyFill="1" applyBorder="1" applyAlignment="1">
      <alignment horizontal="center" vertical="center"/>
    </xf>
    <xf numFmtId="4" fontId="6" fillId="0" borderId="48" xfId="0" applyNumberFormat="1" applyFont="1" applyBorder="1" applyAlignment="1">
      <alignment horizontal="center" vertical="center"/>
    </xf>
    <xf numFmtId="4" fontId="6" fillId="0" borderId="48" xfId="1" applyNumberFormat="1" applyFont="1" applyBorder="1" applyAlignment="1">
      <alignment horizontal="center" vertical="center"/>
    </xf>
    <xf numFmtId="4" fontId="16" fillId="5" borderId="55" xfId="0" applyNumberFormat="1" applyFont="1" applyFill="1" applyBorder="1" applyAlignment="1">
      <alignment horizontal="center" vertical="center"/>
    </xf>
    <xf numFmtId="4" fontId="6" fillId="0" borderId="55" xfId="0" applyNumberFormat="1" applyFont="1" applyBorder="1" applyAlignment="1">
      <alignment horizontal="center" vertical="center"/>
    </xf>
    <xf numFmtId="3" fontId="2" fillId="12" borderId="48" xfId="0" applyNumberFormat="1" applyFont="1" applyFill="1" applyBorder="1" applyAlignment="1">
      <alignment horizontal="center" vertical="center"/>
    </xf>
    <xf numFmtId="3" fontId="2" fillId="0" borderId="48" xfId="0" applyNumberFormat="1" applyFont="1" applyFill="1" applyBorder="1" applyAlignment="1">
      <alignment horizontal="center" vertical="center"/>
    </xf>
    <xf numFmtId="3" fontId="6" fillId="7" borderId="55" xfId="0" applyNumberFormat="1" applyFont="1" applyFill="1" applyBorder="1" applyAlignment="1">
      <alignment horizontal="center" vertical="center"/>
    </xf>
    <xf numFmtId="3" fontId="6" fillId="10" borderId="48" xfId="0" applyNumberFormat="1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3" fontId="2" fillId="0" borderId="58" xfId="0" applyNumberFormat="1" applyFont="1" applyBorder="1" applyAlignment="1">
      <alignment horizontal="center" vertical="center"/>
    </xf>
    <xf numFmtId="4" fontId="16" fillId="0" borderId="48" xfId="0" applyNumberFormat="1" applyFon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/>
    </xf>
    <xf numFmtId="0" fontId="17" fillId="0" borderId="48" xfId="0" applyFont="1" applyBorder="1" applyAlignment="1">
      <alignment horizontal="center"/>
    </xf>
    <xf numFmtId="1" fontId="17" fillId="0" borderId="48" xfId="0" applyNumberFormat="1" applyFont="1" applyBorder="1" applyAlignment="1">
      <alignment horizontal="center"/>
    </xf>
    <xf numFmtId="4" fontId="16" fillId="0" borderId="14" xfId="0" applyNumberFormat="1" applyFont="1" applyFill="1" applyBorder="1" applyAlignment="1">
      <alignment horizontal="center" vertical="center"/>
    </xf>
    <xf numFmtId="3" fontId="17" fillId="0" borderId="13" xfId="0" applyNumberFormat="1" applyFont="1" applyBorder="1" applyAlignment="1">
      <alignment horizontal="center" vertical="center"/>
    </xf>
    <xf numFmtId="3" fontId="13" fillId="7" borderId="29" xfId="0" applyNumberFormat="1" applyFont="1" applyFill="1" applyBorder="1" applyAlignment="1">
      <alignment horizontal="center" vertical="center"/>
    </xf>
    <xf numFmtId="3" fontId="13" fillId="7" borderId="52" xfId="0" applyNumberFormat="1" applyFont="1" applyFill="1" applyBorder="1" applyAlignment="1">
      <alignment horizontal="center" vertical="center"/>
    </xf>
    <xf numFmtId="3" fontId="13" fillId="7" borderId="28" xfId="0" applyNumberFormat="1" applyFont="1" applyFill="1" applyBorder="1" applyAlignment="1">
      <alignment horizontal="center" vertical="center"/>
    </xf>
    <xf numFmtId="3" fontId="13" fillId="6" borderId="56" xfId="0" applyNumberFormat="1" applyFont="1" applyFill="1" applyBorder="1" applyAlignment="1">
      <alignment horizontal="center" vertical="center"/>
    </xf>
    <xf numFmtId="3" fontId="17" fillId="0" borderId="58" xfId="0" applyNumberFormat="1" applyFont="1" applyBorder="1" applyAlignment="1">
      <alignment horizontal="center" vertical="center"/>
    </xf>
    <xf numFmtId="3" fontId="10" fillId="5" borderId="60" xfId="0" applyNumberFormat="1" applyFont="1" applyFill="1" applyBorder="1" applyAlignment="1">
      <alignment horizontal="center" vertical="center"/>
    </xf>
    <xf numFmtId="3" fontId="6" fillId="6" borderId="56" xfId="0" applyNumberFormat="1" applyFont="1" applyFill="1" applyBorder="1" applyAlignment="1">
      <alignment horizontal="center" vertical="center"/>
    </xf>
    <xf numFmtId="3" fontId="2" fillId="0" borderId="56" xfId="0" applyNumberFormat="1" applyFont="1" applyBorder="1" applyAlignment="1">
      <alignment horizontal="center" vertical="center"/>
    </xf>
    <xf numFmtId="3" fontId="17" fillId="0" borderId="56" xfId="0" applyNumberFormat="1" applyFont="1" applyBorder="1" applyAlignment="1">
      <alignment horizontal="center" vertical="center"/>
    </xf>
    <xf numFmtId="0" fontId="17" fillId="0" borderId="56" xfId="0" applyFont="1" applyBorder="1" applyAlignment="1">
      <alignment horizontal="center"/>
    </xf>
    <xf numFmtId="3" fontId="17" fillId="0" borderId="56" xfId="0" applyNumberFormat="1" applyFont="1" applyFill="1" applyBorder="1" applyAlignment="1">
      <alignment horizontal="center" vertical="center"/>
    </xf>
    <xf numFmtId="3" fontId="2" fillId="0" borderId="61" xfId="0" applyNumberFormat="1" applyFont="1" applyBorder="1" applyAlignment="1">
      <alignment horizontal="center" vertical="center"/>
    </xf>
    <xf numFmtId="3" fontId="2" fillId="0" borderId="56" xfId="0" applyNumberFormat="1" applyFont="1" applyFill="1" applyBorder="1" applyAlignment="1">
      <alignment horizontal="center" vertical="center"/>
    </xf>
    <xf numFmtId="3" fontId="17" fillId="0" borderId="28" xfId="0" applyNumberFormat="1" applyFont="1" applyBorder="1" applyAlignment="1">
      <alignment horizontal="center" vertical="center"/>
    </xf>
    <xf numFmtId="3" fontId="2" fillId="0" borderId="28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/>
    </xf>
    <xf numFmtId="0" fontId="17" fillId="0" borderId="67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" fillId="0" borderId="56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7" fillId="0" borderId="67" xfId="0" applyFont="1" applyFill="1" applyBorder="1" applyAlignment="1">
      <alignment horizontal="center"/>
    </xf>
    <xf numFmtId="3" fontId="13" fillId="6" borderId="29" xfId="0" applyNumberFormat="1" applyFont="1" applyFill="1" applyBorder="1" applyAlignment="1">
      <alignment horizontal="center" vertical="center"/>
    </xf>
    <xf numFmtId="3" fontId="13" fillId="7" borderId="5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3" fontId="13" fillId="0" borderId="56" xfId="0" applyNumberFormat="1" applyFont="1" applyFill="1" applyBorder="1" applyAlignment="1">
      <alignment horizontal="center" vertical="center"/>
    </xf>
    <xf numFmtId="1" fontId="17" fillId="0" borderId="56" xfId="0" applyNumberFormat="1" applyFont="1" applyBorder="1" applyAlignment="1">
      <alignment horizontal="center"/>
    </xf>
    <xf numFmtId="3" fontId="6" fillId="6" borderId="29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3" fontId="17" fillId="0" borderId="29" xfId="0" applyNumberFormat="1" applyFont="1" applyBorder="1" applyAlignment="1">
      <alignment horizontal="center"/>
    </xf>
    <xf numFmtId="3" fontId="17" fillId="0" borderId="52" xfId="0" applyNumberFormat="1" applyFont="1" applyBorder="1" applyAlignment="1">
      <alignment horizontal="center"/>
    </xf>
    <xf numFmtId="1" fontId="17" fillId="0" borderId="52" xfId="0" applyNumberFormat="1" applyFont="1" applyBorder="1" applyAlignment="1">
      <alignment horizontal="center"/>
    </xf>
    <xf numFmtId="3" fontId="13" fillId="0" borderId="1" xfId="0" applyNumberFormat="1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0" fontId="1" fillId="0" borderId="22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3" fontId="13" fillId="6" borderId="4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3" fontId="17" fillId="0" borderId="30" xfId="0" applyNumberFormat="1" applyFont="1" applyBorder="1" applyAlignment="1">
      <alignment horizontal="center" vertical="center"/>
    </xf>
    <xf numFmtId="3" fontId="13" fillId="7" borderId="15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3" fontId="13" fillId="7" borderId="14" xfId="0" applyNumberFormat="1" applyFont="1" applyFill="1" applyBorder="1" applyAlignment="1">
      <alignment horizontal="center" vertical="center"/>
    </xf>
    <xf numFmtId="4" fontId="13" fillId="0" borderId="68" xfId="0" applyNumberFormat="1" applyFont="1" applyBorder="1" applyAlignment="1">
      <alignment horizontal="center" vertical="center"/>
    </xf>
    <xf numFmtId="3" fontId="17" fillId="6" borderId="5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3" fontId="13" fillId="7" borderId="1" xfId="0" applyNumberFormat="1" applyFont="1" applyFill="1" applyBorder="1" applyAlignment="1">
      <alignment horizontal="center" vertical="center"/>
    </xf>
    <xf numFmtId="4" fontId="6" fillId="7" borderId="12" xfId="0" applyNumberFormat="1" applyFont="1" applyFill="1" applyBorder="1" applyAlignment="1">
      <alignment horizontal="center" vertical="center"/>
    </xf>
    <xf numFmtId="4" fontId="6" fillId="0" borderId="57" xfId="0" applyNumberFormat="1" applyFont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vertical="center"/>
    </xf>
    <xf numFmtId="3" fontId="13" fillId="5" borderId="19" xfId="0" applyNumberFormat="1" applyFont="1" applyFill="1" applyBorder="1" applyAlignment="1">
      <alignment horizontal="center" vertical="center"/>
    </xf>
    <xf numFmtId="3" fontId="13" fillId="5" borderId="3" xfId="0" applyNumberFormat="1" applyFont="1" applyFill="1" applyBorder="1" applyAlignment="1">
      <alignment horizontal="center" vertical="center"/>
    </xf>
    <xf numFmtId="3" fontId="13" fillId="5" borderId="20" xfId="0" applyNumberFormat="1" applyFont="1" applyFill="1" applyBorder="1" applyAlignment="1">
      <alignment horizontal="center" vertical="center"/>
    </xf>
    <xf numFmtId="3" fontId="13" fillId="5" borderId="31" xfId="0" applyNumberFormat="1" applyFont="1" applyFill="1" applyBorder="1" applyAlignment="1">
      <alignment horizontal="center" vertical="center"/>
    </xf>
    <xf numFmtId="4" fontId="13" fillId="5" borderId="19" xfId="0" applyNumberFormat="1" applyFont="1" applyFill="1" applyBorder="1" applyAlignment="1">
      <alignment horizontal="center" vertical="center"/>
    </xf>
    <xf numFmtId="4" fontId="13" fillId="5" borderId="3" xfId="0" applyNumberFormat="1" applyFont="1" applyFill="1" applyBorder="1" applyAlignment="1">
      <alignment horizontal="center" vertical="center"/>
    </xf>
    <xf numFmtId="4" fontId="13" fillId="5" borderId="20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3" fontId="13" fillId="5" borderId="1" xfId="0" applyNumberFormat="1" applyFont="1" applyFill="1" applyBorder="1" applyAlignment="1">
      <alignment horizontal="center" vertical="center"/>
    </xf>
    <xf numFmtId="3" fontId="13" fillId="5" borderId="4" xfId="0" applyNumberFormat="1" applyFont="1" applyFill="1" applyBorder="1" applyAlignment="1">
      <alignment horizontal="center" vertical="center"/>
    </xf>
    <xf numFmtId="4" fontId="13" fillId="5" borderId="16" xfId="0" applyNumberFormat="1" applyFont="1" applyFill="1" applyBorder="1" applyAlignment="1">
      <alignment horizontal="center" vertical="center"/>
    </xf>
    <xf numFmtId="4" fontId="13" fillId="5" borderId="17" xfId="0" applyNumberFormat="1" applyFont="1" applyFill="1" applyBorder="1" applyAlignment="1">
      <alignment horizontal="center" vertical="center"/>
    </xf>
    <xf numFmtId="4" fontId="13" fillId="5" borderId="18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4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vertical="center"/>
    </xf>
    <xf numFmtId="0" fontId="0" fillId="0" borderId="1" xfId="0" applyFont="1" applyBorder="1"/>
    <xf numFmtId="0" fontId="26" fillId="0" borderId="1" xfId="0" applyFont="1" applyBorder="1" applyAlignment="1"/>
    <xf numFmtId="0" fontId="22" fillId="0" borderId="1" xfId="0" applyFont="1" applyBorder="1" applyAlignment="1"/>
    <xf numFmtId="0" fontId="0" fillId="0" borderId="1" xfId="0" applyFont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3" fontId="6" fillId="7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8" fillId="0" borderId="5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/>
    </xf>
    <xf numFmtId="3" fontId="13" fillId="7" borderId="1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CC"/>
      <color rgb="FFCCECFF"/>
      <color rgb="FFC6E0B4"/>
      <color rgb="FF55CA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2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0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2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3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2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3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2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3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2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3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4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5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1512795</xdr:colOff>
      <xdr:row>2</xdr:row>
      <xdr:rowOff>114300</xdr:rowOff>
    </xdr:from>
    <xdr:to>
      <xdr:col>0</xdr:col>
      <xdr:colOff>2039939</xdr:colOff>
      <xdr:row>6</xdr:row>
      <xdr:rowOff>0</xdr:rowOff>
    </xdr:to>
    <xdr:pic>
      <xdr:nvPicPr>
        <xdr:cNvPr id="3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795" y="469900"/>
          <a:ext cx="527144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2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0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2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0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2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0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2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0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2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0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1114476</xdr:colOff>
      <xdr:row>3</xdr:row>
      <xdr:rowOff>95467</xdr:rowOff>
    </xdr:from>
    <xdr:to>
      <xdr:col>0</xdr:col>
      <xdr:colOff>1954917</xdr:colOff>
      <xdr:row>6</xdr:row>
      <xdr:rowOff>86591</xdr:rowOff>
    </xdr:to>
    <xdr:pic>
      <xdr:nvPicPr>
        <xdr:cNvPr id="2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76" y="664493"/>
          <a:ext cx="840441" cy="58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2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3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2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0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941294</xdr:colOff>
      <xdr:row>0</xdr:row>
      <xdr:rowOff>33616</xdr:rowOff>
    </xdr:from>
    <xdr:to>
      <xdr:col>0</xdr:col>
      <xdr:colOff>1781735</xdr:colOff>
      <xdr:row>5</xdr:row>
      <xdr:rowOff>141558</xdr:rowOff>
    </xdr:to>
    <xdr:pic>
      <xdr:nvPicPr>
        <xdr:cNvPr id="3" name="Picture 1" descr="SanBartolom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4" y="33616"/>
          <a:ext cx="840441" cy="106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W51"/>
  <sheetViews>
    <sheetView zoomScale="76" zoomScaleNormal="76" workbookViewId="0">
      <pane ySplit="11" topLeftCell="A18" activePane="bottomLeft" state="frozen"/>
      <selection pane="bottomLeft" activeCell="B13" sqref="B13"/>
    </sheetView>
  </sheetViews>
  <sheetFormatPr baseColWidth="10" defaultRowHeight="14.25" x14ac:dyDescent="0.25"/>
  <cols>
    <col min="1" max="1" width="40.7109375" style="1" customWidth="1"/>
    <col min="2" max="11" width="9.7109375" style="1" customWidth="1"/>
    <col min="12" max="12" width="11.5703125" style="1" customWidth="1"/>
    <col min="13" max="15" width="9.7109375" style="1" customWidth="1"/>
    <col min="16" max="20" width="10.7109375" style="1" customWidth="1"/>
    <col min="21" max="21" width="26.7109375" style="1" bestFit="1" customWidth="1"/>
    <col min="22" max="16384" width="11.42578125" style="1"/>
  </cols>
  <sheetData>
    <row r="3" spans="1:22" ht="15.75" x14ac:dyDescent="0.25">
      <c r="A3" s="510" t="s">
        <v>146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</row>
    <row r="4" spans="1:22" ht="15.75" x14ac:dyDescent="0.25">
      <c r="A4" s="510" t="s">
        <v>147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</row>
    <row r="5" spans="1:22" ht="15" x14ac:dyDescent="0.25">
      <c r="A5" s="511" t="s">
        <v>156</v>
      </c>
      <c r="B5" s="511"/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</row>
    <row r="7" spans="1:22" x14ac:dyDescent="0.25">
      <c r="A7" s="33" t="s">
        <v>45</v>
      </c>
    </row>
    <row r="8" spans="1:22" ht="15" thickBot="1" x14ac:dyDescent="0.3">
      <c r="A8" s="33" t="s">
        <v>46</v>
      </c>
    </row>
    <row r="9" spans="1:22" s="2" customFormat="1" ht="16.5" customHeight="1" x14ac:dyDescent="0.25">
      <c r="A9" s="512" t="s">
        <v>34</v>
      </c>
      <c r="B9" s="515" t="s">
        <v>48</v>
      </c>
      <c r="C9" s="516"/>
      <c r="D9" s="517"/>
      <c r="E9" s="518" t="s">
        <v>10</v>
      </c>
      <c r="F9" s="519"/>
      <c r="G9" s="519"/>
      <c r="H9" s="519"/>
      <c r="I9" s="519"/>
      <c r="J9" s="520"/>
      <c r="K9" s="521" t="s">
        <v>222</v>
      </c>
      <c r="L9" s="521" t="s">
        <v>223</v>
      </c>
      <c r="M9" s="524" t="s">
        <v>39</v>
      </c>
      <c r="N9" s="524" t="s">
        <v>36</v>
      </c>
      <c r="O9" s="527" t="s">
        <v>37</v>
      </c>
      <c r="P9" s="528" t="s">
        <v>38</v>
      </c>
      <c r="Q9" s="529"/>
      <c r="R9" s="529"/>
      <c r="S9" s="529"/>
      <c r="T9" s="529"/>
      <c r="U9" s="97"/>
      <c r="V9" s="97"/>
    </row>
    <row r="10" spans="1:22" s="2" customFormat="1" ht="16.5" customHeight="1" x14ac:dyDescent="0.25">
      <c r="A10" s="513"/>
      <c r="B10" s="530" t="s">
        <v>1</v>
      </c>
      <c r="C10" s="532" t="s">
        <v>2</v>
      </c>
      <c r="D10" s="534" t="s">
        <v>3</v>
      </c>
      <c r="E10" s="522" t="s">
        <v>4</v>
      </c>
      <c r="F10" s="503" t="s">
        <v>5</v>
      </c>
      <c r="G10" s="505" t="s">
        <v>9</v>
      </c>
      <c r="H10" s="505"/>
      <c r="I10" s="505"/>
      <c r="J10" s="506" t="s">
        <v>8</v>
      </c>
      <c r="K10" s="522"/>
      <c r="L10" s="522"/>
      <c r="M10" s="525"/>
      <c r="N10" s="525"/>
      <c r="O10" s="506"/>
      <c r="P10" s="508" t="s">
        <v>41</v>
      </c>
      <c r="Q10" s="497" t="s">
        <v>40</v>
      </c>
      <c r="R10" s="497" t="s">
        <v>43</v>
      </c>
      <c r="S10" s="497" t="s">
        <v>42</v>
      </c>
      <c r="T10" s="499" t="s">
        <v>44</v>
      </c>
      <c r="U10" s="501" t="s">
        <v>224</v>
      </c>
      <c r="V10" s="502" t="s">
        <v>225</v>
      </c>
    </row>
    <row r="11" spans="1:22" s="2" customFormat="1" ht="50.1" customHeight="1" thickBot="1" x14ac:dyDescent="0.3">
      <c r="A11" s="514"/>
      <c r="B11" s="531"/>
      <c r="C11" s="533"/>
      <c r="D11" s="535"/>
      <c r="E11" s="523"/>
      <c r="F11" s="504"/>
      <c r="G11" s="82" t="s">
        <v>6</v>
      </c>
      <c r="H11" s="56" t="s">
        <v>7</v>
      </c>
      <c r="I11" s="55" t="s">
        <v>47</v>
      </c>
      <c r="J11" s="507"/>
      <c r="K11" s="523"/>
      <c r="L11" s="523"/>
      <c r="M11" s="526"/>
      <c r="N11" s="526"/>
      <c r="O11" s="507"/>
      <c r="P11" s="509"/>
      <c r="Q11" s="498"/>
      <c r="R11" s="498"/>
      <c r="S11" s="498"/>
      <c r="T11" s="500"/>
      <c r="U11" s="501"/>
      <c r="V11" s="502"/>
    </row>
    <row r="12" spans="1:22" ht="16.5" x14ac:dyDescent="0.25">
      <c r="A12" s="48" t="s">
        <v>11</v>
      </c>
      <c r="B12" s="49">
        <f>SUM(B13,B20,B24,B28,B31)</f>
        <v>0</v>
      </c>
      <c r="C12" s="50">
        <f t="shared" ref="C12:O12" si="0">SUM(C13,C20,C24,C28,C31)</f>
        <v>0</v>
      </c>
      <c r="D12" s="51">
        <f t="shared" si="0"/>
        <v>0</v>
      </c>
      <c r="E12" s="49">
        <f t="shared" si="0"/>
        <v>0</v>
      </c>
      <c r="F12" s="50">
        <f t="shared" si="0"/>
        <v>0</v>
      </c>
      <c r="G12" s="50">
        <f t="shared" si="0"/>
        <v>0</v>
      </c>
      <c r="H12" s="50">
        <f t="shared" si="0"/>
        <v>0</v>
      </c>
      <c r="I12" s="50">
        <f t="shared" si="0"/>
        <v>0</v>
      </c>
      <c r="J12" s="51">
        <f t="shared" si="0"/>
        <v>0</v>
      </c>
      <c r="K12" s="49">
        <f t="shared" si="0"/>
        <v>216</v>
      </c>
      <c r="L12" s="78"/>
      <c r="M12" s="50">
        <f t="shared" si="0"/>
        <v>0</v>
      </c>
      <c r="N12" s="50">
        <f t="shared" si="0"/>
        <v>0</v>
      </c>
      <c r="O12" s="51">
        <f t="shared" si="0"/>
        <v>0</v>
      </c>
      <c r="P12" s="52">
        <f t="shared" ref="P12:P30" si="1">IFERROR(O12/J12,0)</f>
        <v>0</v>
      </c>
      <c r="Q12" s="63">
        <f t="shared" ref="Q12:Q30" si="2">IFERROR(J12/K12,0)</f>
        <v>0</v>
      </c>
      <c r="R12" s="53">
        <f t="shared" ref="R12:R36" si="3">IFERROR((N12/M12)*100,0)</f>
        <v>0</v>
      </c>
      <c r="S12" s="53">
        <f t="shared" ref="S12:S30" si="4">IFERROR((I12/J12)*100,0)</f>
        <v>0</v>
      </c>
      <c r="T12" s="84">
        <f>IFERROR((M12-N12)/SUM(F19,F31,J12),0)</f>
        <v>0</v>
      </c>
      <c r="U12" s="91"/>
      <c r="V12" s="95"/>
    </row>
    <row r="13" spans="1:22" ht="16.5" x14ac:dyDescent="0.25">
      <c r="A13" s="45" t="s">
        <v>12</v>
      </c>
      <c r="B13" s="35">
        <f>SUM(B14:B19)</f>
        <v>0</v>
      </c>
      <c r="C13" s="17">
        <f t="shared" ref="C13:O13" si="5">SUM(C14:C19)</f>
        <v>0</v>
      </c>
      <c r="D13" s="36">
        <f t="shared" si="5"/>
        <v>0</v>
      </c>
      <c r="E13" s="35">
        <f t="shared" si="5"/>
        <v>0</v>
      </c>
      <c r="F13" s="17">
        <f t="shared" si="5"/>
        <v>0</v>
      </c>
      <c r="G13" s="17">
        <f t="shared" si="5"/>
        <v>0</v>
      </c>
      <c r="H13" s="17">
        <f t="shared" si="5"/>
        <v>0</v>
      </c>
      <c r="I13" s="17">
        <f t="shared" si="5"/>
        <v>0</v>
      </c>
      <c r="J13" s="36">
        <f t="shared" si="5"/>
        <v>0</v>
      </c>
      <c r="K13" s="35">
        <f t="shared" si="5"/>
        <v>105</v>
      </c>
      <c r="L13" s="35">
        <f t="shared" si="5"/>
        <v>75</v>
      </c>
      <c r="M13" s="17">
        <f t="shared" si="5"/>
        <v>0</v>
      </c>
      <c r="N13" s="17">
        <f t="shared" si="5"/>
        <v>0</v>
      </c>
      <c r="O13" s="36">
        <f t="shared" si="5"/>
        <v>0</v>
      </c>
      <c r="P13" s="8">
        <f t="shared" si="1"/>
        <v>0</v>
      </c>
      <c r="Q13" s="62">
        <f t="shared" si="2"/>
        <v>0</v>
      </c>
      <c r="R13" s="59">
        <f t="shared" si="3"/>
        <v>0</v>
      </c>
      <c r="S13" s="9">
        <f t="shared" si="4"/>
        <v>0</v>
      </c>
      <c r="T13" s="85">
        <f>IFERROR((M13-N13)/SUM(F19,J13),0)</f>
        <v>0</v>
      </c>
      <c r="U13" s="92">
        <f>SUM(U14:U19,U35:U36)</f>
        <v>32</v>
      </c>
      <c r="V13" s="95"/>
    </row>
    <row r="14" spans="1:22" ht="16.5" x14ac:dyDescent="0.25">
      <c r="A14" s="46" t="s">
        <v>13</v>
      </c>
      <c r="B14" s="37"/>
      <c r="C14" s="3"/>
      <c r="D14" s="38">
        <f t="shared" ref="D14:D19" si="6">SUM(B14:C14)</f>
        <v>0</v>
      </c>
      <c r="E14" s="37"/>
      <c r="F14" s="3"/>
      <c r="G14" s="3"/>
      <c r="H14" s="3"/>
      <c r="I14" s="57">
        <f t="shared" ref="I14:I19" si="7">SUM(G14:H14)</f>
        <v>0</v>
      </c>
      <c r="J14" s="38">
        <f t="shared" ref="J14:J19" si="8">SUM(E14,I14)</f>
        <v>0</v>
      </c>
      <c r="K14" s="37">
        <v>65</v>
      </c>
      <c r="L14" s="80">
        <v>57</v>
      </c>
      <c r="M14" s="3"/>
      <c r="N14" s="3"/>
      <c r="O14" s="43"/>
      <c r="P14" s="11">
        <f t="shared" si="1"/>
        <v>0</v>
      </c>
      <c r="Q14" s="12">
        <f t="shared" si="2"/>
        <v>0</v>
      </c>
      <c r="R14" s="60">
        <f t="shared" si="3"/>
        <v>0</v>
      </c>
      <c r="S14" s="12">
        <f t="shared" si="4"/>
        <v>0</v>
      </c>
      <c r="T14" s="86">
        <f>IFERROR((M14-N14)/J14,0)</f>
        <v>0</v>
      </c>
      <c r="U14" s="93">
        <v>8</v>
      </c>
      <c r="V14" s="95"/>
    </row>
    <row r="15" spans="1:22" ht="16.5" x14ac:dyDescent="0.25">
      <c r="A15" s="46" t="s">
        <v>14</v>
      </c>
      <c r="B15" s="37"/>
      <c r="C15" s="3"/>
      <c r="D15" s="38">
        <f t="shared" si="6"/>
        <v>0</v>
      </c>
      <c r="E15" s="37"/>
      <c r="F15" s="3"/>
      <c r="G15" s="3"/>
      <c r="H15" s="3"/>
      <c r="I15" s="57">
        <f t="shared" si="7"/>
        <v>0</v>
      </c>
      <c r="J15" s="38">
        <f t="shared" si="8"/>
        <v>0</v>
      </c>
      <c r="K15" s="37">
        <v>9</v>
      </c>
      <c r="L15" s="80">
        <v>8</v>
      </c>
      <c r="M15" s="3"/>
      <c r="N15" s="3"/>
      <c r="O15" s="43"/>
      <c r="P15" s="11">
        <f t="shared" si="1"/>
        <v>0</v>
      </c>
      <c r="Q15" s="12">
        <f t="shared" si="2"/>
        <v>0</v>
      </c>
      <c r="R15" s="60">
        <f t="shared" si="3"/>
        <v>0</v>
      </c>
      <c r="S15" s="12">
        <f t="shared" si="4"/>
        <v>0</v>
      </c>
      <c r="T15" s="86">
        <f>IFERROR((M15-N15)/J15,0)</f>
        <v>0</v>
      </c>
      <c r="U15" s="93">
        <v>3</v>
      </c>
      <c r="V15" s="95"/>
    </row>
    <row r="16" spans="1:22" ht="16.5" x14ac:dyDescent="0.25">
      <c r="A16" s="46" t="s">
        <v>15</v>
      </c>
      <c r="B16" s="37"/>
      <c r="C16" s="3"/>
      <c r="D16" s="38">
        <f t="shared" si="6"/>
        <v>0</v>
      </c>
      <c r="E16" s="37"/>
      <c r="F16" s="3"/>
      <c r="G16" s="3"/>
      <c r="H16" s="3"/>
      <c r="I16" s="57">
        <f t="shared" si="7"/>
        <v>0</v>
      </c>
      <c r="J16" s="38">
        <f t="shared" si="8"/>
        <v>0</v>
      </c>
      <c r="K16" s="37">
        <v>4</v>
      </c>
      <c r="L16" s="80">
        <v>6</v>
      </c>
      <c r="M16" s="3"/>
      <c r="N16" s="3"/>
      <c r="O16" s="43"/>
      <c r="P16" s="11">
        <f t="shared" si="1"/>
        <v>0</v>
      </c>
      <c r="Q16" s="12">
        <f t="shared" si="2"/>
        <v>0</v>
      </c>
      <c r="R16" s="60">
        <f t="shared" si="3"/>
        <v>0</v>
      </c>
      <c r="S16" s="12">
        <f t="shared" si="4"/>
        <v>0</v>
      </c>
      <c r="T16" s="86">
        <f>IFERROR((M16-N16)/J16,0)</f>
        <v>0</v>
      </c>
      <c r="U16" s="93">
        <v>4</v>
      </c>
      <c r="V16" s="95"/>
    </row>
    <row r="17" spans="1:23" ht="16.5" x14ac:dyDescent="0.25">
      <c r="A17" s="46" t="s">
        <v>16</v>
      </c>
      <c r="B17" s="37"/>
      <c r="C17" s="3"/>
      <c r="D17" s="38">
        <f t="shared" si="6"/>
        <v>0</v>
      </c>
      <c r="E17" s="37"/>
      <c r="F17" s="3"/>
      <c r="G17" s="3"/>
      <c r="H17" s="3"/>
      <c r="I17" s="57">
        <f t="shared" si="7"/>
        <v>0</v>
      </c>
      <c r="J17" s="38">
        <f t="shared" si="8"/>
        <v>0</v>
      </c>
      <c r="K17" s="37">
        <v>8</v>
      </c>
      <c r="L17" s="80">
        <v>0</v>
      </c>
      <c r="M17" s="3"/>
      <c r="N17" s="3"/>
      <c r="O17" s="43"/>
      <c r="P17" s="11">
        <f t="shared" si="1"/>
        <v>0</v>
      </c>
      <c r="Q17" s="12">
        <f t="shared" si="2"/>
        <v>0</v>
      </c>
      <c r="R17" s="60">
        <f t="shared" si="3"/>
        <v>0</v>
      </c>
      <c r="S17" s="12">
        <f t="shared" si="4"/>
        <v>0</v>
      </c>
      <c r="T17" s="86">
        <f>IFERROR((M17-N17)/J17,0)</f>
        <v>0</v>
      </c>
      <c r="U17" s="93">
        <v>8</v>
      </c>
      <c r="V17" s="95"/>
    </row>
    <row r="18" spans="1:23" ht="16.5" x14ac:dyDescent="0.25">
      <c r="A18" s="46" t="s">
        <v>17</v>
      </c>
      <c r="B18" s="37"/>
      <c r="C18" s="3"/>
      <c r="D18" s="38">
        <f t="shared" si="6"/>
        <v>0</v>
      </c>
      <c r="E18" s="37"/>
      <c r="F18" s="3"/>
      <c r="G18" s="3"/>
      <c r="H18" s="3"/>
      <c r="I18" s="57">
        <f t="shared" si="7"/>
        <v>0</v>
      </c>
      <c r="J18" s="38">
        <f t="shared" si="8"/>
        <v>0</v>
      </c>
      <c r="K18" s="37">
        <v>14</v>
      </c>
      <c r="L18" s="80">
        <v>0</v>
      </c>
      <c r="M18" s="3"/>
      <c r="N18" s="3"/>
      <c r="O18" s="43"/>
      <c r="P18" s="11">
        <f t="shared" si="1"/>
        <v>0</v>
      </c>
      <c r="Q18" s="12">
        <f t="shared" si="2"/>
        <v>0</v>
      </c>
      <c r="R18" s="60">
        <f t="shared" si="3"/>
        <v>0</v>
      </c>
      <c r="S18" s="12">
        <f t="shared" si="4"/>
        <v>0</v>
      </c>
      <c r="T18" s="86">
        <f>IFERROR((M18-N18)/J18,0)</f>
        <v>0</v>
      </c>
      <c r="U18" s="93">
        <v>6</v>
      </c>
      <c r="V18" s="95"/>
    </row>
    <row r="19" spans="1:23" ht="16.5" x14ac:dyDescent="0.25">
      <c r="A19" s="46" t="s">
        <v>18</v>
      </c>
      <c r="B19" s="37"/>
      <c r="C19" s="3"/>
      <c r="D19" s="38">
        <f t="shared" si="6"/>
        <v>0</v>
      </c>
      <c r="E19" s="37"/>
      <c r="F19" s="3"/>
      <c r="G19" s="3"/>
      <c r="H19" s="3"/>
      <c r="I19" s="57">
        <f t="shared" si="7"/>
        <v>0</v>
      </c>
      <c r="J19" s="38">
        <f t="shared" si="8"/>
        <v>0</v>
      </c>
      <c r="K19" s="37">
        <v>5</v>
      </c>
      <c r="L19" s="80">
        <v>4</v>
      </c>
      <c r="M19" s="3"/>
      <c r="N19" s="3"/>
      <c r="O19" s="43"/>
      <c r="P19" s="11">
        <f t="shared" si="1"/>
        <v>0</v>
      </c>
      <c r="Q19" s="58">
        <f t="shared" si="2"/>
        <v>0</v>
      </c>
      <c r="R19" s="60">
        <f t="shared" si="3"/>
        <v>0</v>
      </c>
      <c r="S19" s="12">
        <f t="shared" si="4"/>
        <v>0</v>
      </c>
      <c r="T19" s="87">
        <f>IFERROR((M19-N19)/SUM(F19,J19),0)</f>
        <v>0</v>
      </c>
      <c r="U19" s="93">
        <v>1</v>
      </c>
      <c r="V19" s="95"/>
    </row>
    <row r="20" spans="1:23" ht="16.5" x14ac:dyDescent="0.25">
      <c r="A20" s="45" t="s">
        <v>19</v>
      </c>
      <c r="B20" s="35">
        <f>SUM(B21:B23)</f>
        <v>0</v>
      </c>
      <c r="C20" s="17">
        <f t="shared" ref="C20:O20" si="9">SUM(C21:C23)</f>
        <v>0</v>
      </c>
      <c r="D20" s="36">
        <f t="shared" si="9"/>
        <v>0</v>
      </c>
      <c r="E20" s="35">
        <f t="shared" si="9"/>
        <v>0</v>
      </c>
      <c r="F20" s="17">
        <f t="shared" si="9"/>
        <v>0</v>
      </c>
      <c r="G20" s="17">
        <f t="shared" si="9"/>
        <v>0</v>
      </c>
      <c r="H20" s="17">
        <f t="shared" si="9"/>
        <v>0</v>
      </c>
      <c r="I20" s="17">
        <f t="shared" si="9"/>
        <v>0</v>
      </c>
      <c r="J20" s="36">
        <f t="shared" si="9"/>
        <v>0</v>
      </c>
      <c r="K20" s="35">
        <f t="shared" si="9"/>
        <v>35</v>
      </c>
      <c r="L20" s="79"/>
      <c r="M20" s="17">
        <f t="shared" si="9"/>
        <v>0</v>
      </c>
      <c r="N20" s="17">
        <f t="shared" si="9"/>
        <v>0</v>
      </c>
      <c r="O20" s="36">
        <f t="shared" si="9"/>
        <v>0</v>
      </c>
      <c r="P20" s="8">
        <f t="shared" si="1"/>
        <v>0</v>
      </c>
      <c r="Q20" s="9">
        <f t="shared" si="2"/>
        <v>0</v>
      </c>
      <c r="R20" s="59">
        <f t="shared" si="3"/>
        <v>0</v>
      </c>
      <c r="S20" s="9">
        <f t="shared" si="4"/>
        <v>0</v>
      </c>
      <c r="T20" s="88">
        <f t="shared" ref="T20:T30" si="10">IFERROR((M20-N20)/J20,0)</f>
        <v>0</v>
      </c>
      <c r="U20" s="93"/>
      <c r="V20" s="95"/>
    </row>
    <row r="21" spans="1:23" ht="16.5" x14ac:dyDescent="0.25">
      <c r="A21" s="46" t="s">
        <v>20</v>
      </c>
      <c r="B21" s="37"/>
      <c r="C21" s="3"/>
      <c r="D21" s="38">
        <f>SUM(B21:C21)</f>
        <v>0</v>
      </c>
      <c r="E21" s="37"/>
      <c r="F21" s="3"/>
      <c r="G21" s="3"/>
      <c r="H21" s="3"/>
      <c r="I21" s="57">
        <f>SUM(G21:H21)</f>
        <v>0</v>
      </c>
      <c r="J21" s="38">
        <f>SUM(E21,I21)</f>
        <v>0</v>
      </c>
      <c r="K21" s="37">
        <v>11</v>
      </c>
      <c r="L21" s="80">
        <v>4</v>
      </c>
      <c r="M21" s="3"/>
      <c r="N21" s="3"/>
      <c r="O21" s="43"/>
      <c r="P21" s="11">
        <f t="shared" si="1"/>
        <v>0</v>
      </c>
      <c r="Q21" s="12">
        <f t="shared" si="2"/>
        <v>0</v>
      </c>
      <c r="R21" s="60">
        <f t="shared" si="3"/>
        <v>0</v>
      </c>
      <c r="S21" s="12">
        <f t="shared" si="4"/>
        <v>0</v>
      </c>
      <c r="T21" s="86">
        <f t="shared" si="10"/>
        <v>0</v>
      </c>
      <c r="U21" s="93">
        <v>2</v>
      </c>
      <c r="V21" s="92">
        <v>5</v>
      </c>
    </row>
    <row r="22" spans="1:23" ht="16.5" x14ac:dyDescent="0.25">
      <c r="A22" s="46" t="s">
        <v>60</v>
      </c>
      <c r="B22" s="37"/>
      <c r="C22" s="3"/>
      <c r="D22" s="38">
        <f>SUM(B22:C22)</f>
        <v>0</v>
      </c>
      <c r="E22" s="37"/>
      <c r="F22" s="3"/>
      <c r="G22" s="3"/>
      <c r="H22" s="3"/>
      <c r="I22" s="57">
        <f>SUM(G22:H22)</f>
        <v>0</v>
      </c>
      <c r="J22" s="38">
        <f>SUM(E22,I22)</f>
        <v>0</v>
      </c>
      <c r="K22" s="37">
        <v>13</v>
      </c>
      <c r="L22" s="80">
        <v>9</v>
      </c>
      <c r="M22" s="3"/>
      <c r="N22" s="3"/>
      <c r="O22" s="43"/>
      <c r="P22" s="11">
        <f t="shared" si="1"/>
        <v>0</v>
      </c>
      <c r="Q22" s="12">
        <f t="shared" si="2"/>
        <v>0</v>
      </c>
      <c r="R22" s="60">
        <f t="shared" si="3"/>
        <v>0</v>
      </c>
      <c r="S22" s="12">
        <f t="shared" si="4"/>
        <v>0</v>
      </c>
      <c r="T22" s="86">
        <f t="shared" si="10"/>
        <v>0</v>
      </c>
      <c r="U22" s="93">
        <v>4</v>
      </c>
      <c r="V22" s="95"/>
    </row>
    <row r="23" spans="1:23" ht="16.5" x14ac:dyDescent="0.25">
      <c r="A23" s="46" t="s">
        <v>21</v>
      </c>
      <c r="B23" s="37"/>
      <c r="C23" s="3"/>
      <c r="D23" s="38">
        <f>SUM(B23:C23)</f>
        <v>0</v>
      </c>
      <c r="E23" s="37"/>
      <c r="F23" s="3"/>
      <c r="G23" s="3"/>
      <c r="H23" s="3"/>
      <c r="I23" s="57">
        <f>SUM(G23:H23)</f>
        <v>0</v>
      </c>
      <c r="J23" s="38">
        <f>SUM(E23,I23)</f>
        <v>0</v>
      </c>
      <c r="K23" s="37">
        <v>11</v>
      </c>
      <c r="L23" s="80">
        <v>9</v>
      </c>
      <c r="M23" s="3"/>
      <c r="N23" s="3"/>
      <c r="O23" s="43"/>
      <c r="P23" s="11">
        <f t="shared" si="1"/>
        <v>0</v>
      </c>
      <c r="Q23" s="12">
        <f t="shared" si="2"/>
        <v>0</v>
      </c>
      <c r="R23" s="60">
        <f t="shared" si="3"/>
        <v>0</v>
      </c>
      <c r="S23" s="12">
        <f t="shared" si="4"/>
        <v>0</v>
      </c>
      <c r="T23" s="86">
        <f t="shared" si="10"/>
        <v>0</v>
      </c>
      <c r="U23" s="93">
        <v>2</v>
      </c>
      <c r="V23" s="95"/>
    </row>
    <row r="24" spans="1:23" ht="16.5" x14ac:dyDescent="0.25">
      <c r="A24" s="45" t="s">
        <v>22</v>
      </c>
      <c r="B24" s="35">
        <f>SUM(B25:B27)</f>
        <v>0</v>
      </c>
      <c r="C24" s="17">
        <f t="shared" ref="C24:O24" si="11">SUM(C25:C27)</f>
        <v>0</v>
      </c>
      <c r="D24" s="36">
        <f t="shared" si="11"/>
        <v>0</v>
      </c>
      <c r="E24" s="35">
        <f t="shared" si="11"/>
        <v>0</v>
      </c>
      <c r="F24" s="17">
        <f t="shared" si="11"/>
        <v>0</v>
      </c>
      <c r="G24" s="17">
        <f t="shared" si="11"/>
        <v>0</v>
      </c>
      <c r="H24" s="17">
        <f t="shared" si="11"/>
        <v>0</v>
      </c>
      <c r="I24" s="17">
        <f t="shared" si="11"/>
        <v>0</v>
      </c>
      <c r="J24" s="36">
        <f t="shared" si="11"/>
        <v>0</v>
      </c>
      <c r="K24" s="35">
        <f t="shared" si="11"/>
        <v>34</v>
      </c>
      <c r="L24" s="79"/>
      <c r="M24" s="17">
        <f t="shared" si="11"/>
        <v>0</v>
      </c>
      <c r="N24" s="17">
        <f t="shared" si="11"/>
        <v>0</v>
      </c>
      <c r="O24" s="36">
        <f t="shared" si="11"/>
        <v>0</v>
      </c>
      <c r="P24" s="8">
        <f t="shared" si="1"/>
        <v>0</v>
      </c>
      <c r="Q24" s="9">
        <f t="shared" si="2"/>
        <v>0</v>
      </c>
      <c r="R24" s="59">
        <f t="shared" si="3"/>
        <v>0</v>
      </c>
      <c r="S24" s="9">
        <f t="shared" si="4"/>
        <v>0</v>
      </c>
      <c r="T24" s="88">
        <f t="shared" si="10"/>
        <v>0</v>
      </c>
      <c r="U24" s="93"/>
      <c r="V24" s="95"/>
    </row>
    <row r="25" spans="1:23" ht="16.5" x14ac:dyDescent="0.25">
      <c r="A25" s="46" t="s">
        <v>23</v>
      </c>
      <c r="B25" s="37"/>
      <c r="C25" s="3"/>
      <c r="D25" s="38">
        <f>SUM(B25:C25)</f>
        <v>0</v>
      </c>
      <c r="E25" s="37"/>
      <c r="F25" s="3"/>
      <c r="G25" s="3"/>
      <c r="H25" s="3"/>
      <c r="I25" s="57">
        <f>SUM(G25:H25)</f>
        <v>0</v>
      </c>
      <c r="J25" s="38">
        <f>SUM(E25,I25)</f>
        <v>0</v>
      </c>
      <c r="K25" s="37">
        <v>13</v>
      </c>
      <c r="L25" s="80">
        <v>12</v>
      </c>
      <c r="M25" s="3"/>
      <c r="N25" s="3"/>
      <c r="O25" s="43"/>
      <c r="P25" s="11">
        <f t="shared" si="1"/>
        <v>0</v>
      </c>
      <c r="Q25" s="12">
        <f t="shared" si="2"/>
        <v>0</v>
      </c>
      <c r="R25" s="60">
        <f t="shared" si="3"/>
        <v>0</v>
      </c>
      <c r="S25" s="12">
        <f t="shared" si="4"/>
        <v>0</v>
      </c>
      <c r="T25" s="86">
        <f t="shared" si="10"/>
        <v>0</v>
      </c>
      <c r="U25" s="93">
        <v>1</v>
      </c>
      <c r="V25" s="95"/>
    </row>
    <row r="26" spans="1:23" ht="16.5" x14ac:dyDescent="0.25">
      <c r="A26" s="46" t="s">
        <v>24</v>
      </c>
      <c r="B26" s="37"/>
      <c r="C26" s="3"/>
      <c r="D26" s="38">
        <f>SUM(B26:C26)</f>
        <v>0</v>
      </c>
      <c r="E26" s="37"/>
      <c r="F26" s="3"/>
      <c r="G26" s="3"/>
      <c r="H26" s="3"/>
      <c r="I26" s="57">
        <f>SUM(G26:H26)</f>
        <v>0</v>
      </c>
      <c r="J26" s="38">
        <f>SUM(E26,I26)</f>
        <v>0</v>
      </c>
      <c r="K26" s="37">
        <v>15</v>
      </c>
      <c r="L26" s="80">
        <v>6</v>
      </c>
      <c r="M26" s="3"/>
      <c r="N26" s="3"/>
      <c r="O26" s="43"/>
      <c r="P26" s="11">
        <f t="shared" si="1"/>
        <v>0</v>
      </c>
      <c r="Q26" s="12">
        <f t="shared" si="2"/>
        <v>0</v>
      </c>
      <c r="R26" s="60">
        <f t="shared" si="3"/>
        <v>0</v>
      </c>
      <c r="S26" s="12">
        <f t="shared" si="4"/>
        <v>0</v>
      </c>
      <c r="T26" s="86">
        <f t="shared" si="10"/>
        <v>0</v>
      </c>
      <c r="U26" s="93">
        <v>4</v>
      </c>
      <c r="V26" s="92">
        <v>5</v>
      </c>
    </row>
    <row r="27" spans="1:23" ht="16.5" x14ac:dyDescent="0.25">
      <c r="A27" s="46" t="s">
        <v>17</v>
      </c>
      <c r="B27" s="37"/>
      <c r="C27" s="3"/>
      <c r="D27" s="38">
        <f>SUM(B27:C27)</f>
        <v>0</v>
      </c>
      <c r="E27" s="37"/>
      <c r="F27" s="3"/>
      <c r="G27" s="3"/>
      <c r="H27" s="3"/>
      <c r="I27" s="57">
        <f>SUM(G27:H27)</f>
        <v>0</v>
      </c>
      <c r="J27" s="38">
        <f>SUM(E27,I27)</f>
        <v>0</v>
      </c>
      <c r="K27" s="37">
        <v>6</v>
      </c>
      <c r="L27" s="80">
        <v>3</v>
      </c>
      <c r="M27" s="3"/>
      <c r="N27" s="3"/>
      <c r="O27" s="43"/>
      <c r="P27" s="11">
        <f t="shared" si="1"/>
        <v>0</v>
      </c>
      <c r="Q27" s="12">
        <f t="shared" si="2"/>
        <v>0</v>
      </c>
      <c r="R27" s="60">
        <f t="shared" si="3"/>
        <v>0</v>
      </c>
      <c r="S27" s="12">
        <f t="shared" si="4"/>
        <v>0</v>
      </c>
      <c r="T27" s="86">
        <f t="shared" si="10"/>
        <v>0</v>
      </c>
      <c r="U27" s="93">
        <v>2</v>
      </c>
      <c r="V27" s="92">
        <v>1</v>
      </c>
    </row>
    <row r="28" spans="1:23" ht="16.5" x14ac:dyDescent="0.25">
      <c r="A28" s="45" t="s">
        <v>25</v>
      </c>
      <c r="B28" s="35">
        <f>SUM(B29:B30)</f>
        <v>0</v>
      </c>
      <c r="C28" s="17">
        <f t="shared" ref="C28:O28" si="12">SUM(C29:C30)</f>
        <v>0</v>
      </c>
      <c r="D28" s="36">
        <f t="shared" si="12"/>
        <v>0</v>
      </c>
      <c r="E28" s="35">
        <f t="shared" si="12"/>
        <v>0</v>
      </c>
      <c r="F28" s="17">
        <f t="shared" si="12"/>
        <v>0</v>
      </c>
      <c r="G28" s="17">
        <f t="shared" si="12"/>
        <v>0</v>
      </c>
      <c r="H28" s="17">
        <f t="shared" si="12"/>
        <v>0</v>
      </c>
      <c r="I28" s="17">
        <f t="shared" si="12"/>
        <v>0</v>
      </c>
      <c r="J28" s="36">
        <f t="shared" si="12"/>
        <v>0</v>
      </c>
      <c r="K28" s="35">
        <f t="shared" si="12"/>
        <v>16</v>
      </c>
      <c r="L28" s="79"/>
      <c r="M28" s="17">
        <f t="shared" si="12"/>
        <v>0</v>
      </c>
      <c r="N28" s="17">
        <f t="shared" si="12"/>
        <v>0</v>
      </c>
      <c r="O28" s="36">
        <f t="shared" si="12"/>
        <v>0</v>
      </c>
      <c r="P28" s="8">
        <f t="shared" si="1"/>
        <v>0</v>
      </c>
      <c r="Q28" s="9">
        <f t="shared" si="2"/>
        <v>0</v>
      </c>
      <c r="R28" s="59">
        <f t="shared" si="3"/>
        <v>0</v>
      </c>
      <c r="S28" s="9">
        <f t="shared" si="4"/>
        <v>0</v>
      </c>
      <c r="T28" s="88">
        <f t="shared" si="10"/>
        <v>0</v>
      </c>
      <c r="U28" s="93"/>
      <c r="V28" s="95"/>
    </row>
    <row r="29" spans="1:23" ht="16.5" x14ac:dyDescent="0.25">
      <c r="A29" s="46" t="s">
        <v>26</v>
      </c>
      <c r="B29" s="37"/>
      <c r="C29" s="3"/>
      <c r="D29" s="38">
        <f>SUM(B29:C29)</f>
        <v>0</v>
      </c>
      <c r="E29" s="37"/>
      <c r="F29" s="3"/>
      <c r="G29" s="3"/>
      <c r="H29" s="3"/>
      <c r="I29" s="57">
        <f>SUM(G29:H29)</f>
        <v>0</v>
      </c>
      <c r="J29" s="38">
        <f>SUM(E29,I29)</f>
        <v>0</v>
      </c>
      <c r="K29" s="37">
        <v>12</v>
      </c>
      <c r="L29" s="80">
        <v>7</v>
      </c>
      <c r="M29" s="3"/>
      <c r="N29" s="3"/>
      <c r="O29" s="43"/>
      <c r="P29" s="11">
        <f t="shared" si="1"/>
        <v>0</v>
      </c>
      <c r="Q29" s="12">
        <f t="shared" si="2"/>
        <v>0</v>
      </c>
      <c r="R29" s="60">
        <f t="shared" si="3"/>
        <v>0</v>
      </c>
      <c r="S29" s="12">
        <f t="shared" si="4"/>
        <v>0</v>
      </c>
      <c r="T29" s="86">
        <f t="shared" si="10"/>
        <v>0</v>
      </c>
      <c r="U29" s="93" t="s">
        <v>227</v>
      </c>
      <c r="V29" s="95"/>
    </row>
    <row r="30" spans="1:23" ht="16.5" x14ac:dyDescent="0.25">
      <c r="A30" s="46" t="s">
        <v>27</v>
      </c>
      <c r="B30" s="37"/>
      <c r="C30" s="3"/>
      <c r="D30" s="38">
        <f>SUM(B30:C30)</f>
        <v>0</v>
      </c>
      <c r="E30" s="37"/>
      <c r="F30" s="3"/>
      <c r="G30" s="3"/>
      <c r="H30" s="3"/>
      <c r="I30" s="57">
        <f>SUM(G30:H30)</f>
        <v>0</v>
      </c>
      <c r="J30" s="38">
        <f>SUM(E30,I30)</f>
        <v>0</v>
      </c>
      <c r="K30" s="37">
        <v>4</v>
      </c>
      <c r="L30" s="83" t="s">
        <v>226</v>
      </c>
      <c r="M30" s="3"/>
      <c r="N30" s="3"/>
      <c r="O30" s="43"/>
      <c r="P30" s="11">
        <f t="shared" si="1"/>
        <v>0</v>
      </c>
      <c r="Q30" s="12">
        <f t="shared" si="2"/>
        <v>0</v>
      </c>
      <c r="R30" s="60">
        <f t="shared" si="3"/>
        <v>0</v>
      </c>
      <c r="S30" s="12">
        <f t="shared" si="4"/>
        <v>0</v>
      </c>
      <c r="T30" s="86">
        <f t="shared" si="10"/>
        <v>0</v>
      </c>
      <c r="U30" s="93"/>
      <c r="V30" s="92">
        <v>1</v>
      </c>
    </row>
    <row r="31" spans="1:23" ht="16.5" x14ac:dyDescent="0.25">
      <c r="A31" s="45" t="s">
        <v>28</v>
      </c>
      <c r="B31" s="35">
        <f>SUM(B32:B36)</f>
        <v>0</v>
      </c>
      <c r="C31" s="17">
        <f t="shared" ref="C31:O31" si="13">SUM(C32:C36)</f>
        <v>0</v>
      </c>
      <c r="D31" s="36">
        <f t="shared" si="13"/>
        <v>0</v>
      </c>
      <c r="E31" s="35">
        <f t="shared" si="13"/>
        <v>0</v>
      </c>
      <c r="F31" s="17">
        <f t="shared" si="13"/>
        <v>0</v>
      </c>
      <c r="G31" s="17">
        <f t="shared" si="13"/>
        <v>0</v>
      </c>
      <c r="H31" s="17">
        <f t="shared" si="13"/>
        <v>0</v>
      </c>
      <c r="I31" s="17">
        <f t="shared" si="13"/>
        <v>0</v>
      </c>
      <c r="J31" s="36">
        <f t="shared" si="13"/>
        <v>0</v>
      </c>
      <c r="K31" s="35">
        <f t="shared" si="13"/>
        <v>26</v>
      </c>
      <c r="L31" s="79"/>
      <c r="M31" s="17">
        <f t="shared" si="13"/>
        <v>0</v>
      </c>
      <c r="N31" s="17">
        <f t="shared" si="13"/>
        <v>0</v>
      </c>
      <c r="O31" s="36">
        <f t="shared" si="13"/>
        <v>0</v>
      </c>
      <c r="P31" s="8">
        <f t="shared" ref="P31:P36" si="14">IFERROR(O31/SUM(F31,J31),0)</f>
        <v>0</v>
      </c>
      <c r="Q31" s="9">
        <f t="shared" ref="Q31:Q36" si="15">IFERROR(SUM(F31,J31)/K31,0)</f>
        <v>0</v>
      </c>
      <c r="R31" s="59">
        <f t="shared" si="3"/>
        <v>0</v>
      </c>
      <c r="S31" s="9">
        <f t="shared" ref="S31:S36" si="16">IFERROR((I31/SUM(F31,J31))*100,0)</f>
        <v>0</v>
      </c>
      <c r="T31" s="88">
        <f t="shared" ref="T31:T36" si="17">IFERROR((M31/N31)/SUM(F31,J31),0)</f>
        <v>0</v>
      </c>
      <c r="U31" s="93"/>
      <c r="V31" s="95"/>
    </row>
    <row r="32" spans="1:23" ht="16.5" x14ac:dyDescent="0.25">
      <c r="A32" s="46" t="s">
        <v>29</v>
      </c>
      <c r="B32" s="37"/>
      <c r="C32" s="3"/>
      <c r="D32" s="38">
        <f>SUM(B32:C32)</f>
        <v>0</v>
      </c>
      <c r="E32" s="37"/>
      <c r="F32" s="3"/>
      <c r="G32" s="3"/>
      <c r="H32" s="3"/>
      <c r="I32" s="57">
        <f>SUM(G32:H32)</f>
        <v>0</v>
      </c>
      <c r="J32" s="38">
        <f>SUM(E32,I32)</f>
        <v>0</v>
      </c>
      <c r="K32" s="37">
        <v>9</v>
      </c>
      <c r="L32" s="80">
        <v>9</v>
      </c>
      <c r="M32" s="3"/>
      <c r="N32" s="3"/>
      <c r="O32" s="43"/>
      <c r="P32" s="11">
        <f t="shared" si="14"/>
        <v>0</v>
      </c>
      <c r="Q32" s="60">
        <f t="shared" si="15"/>
        <v>0</v>
      </c>
      <c r="R32" s="60">
        <f t="shared" si="3"/>
        <v>0</v>
      </c>
      <c r="S32" s="12">
        <f t="shared" si="16"/>
        <v>0</v>
      </c>
      <c r="T32" s="89">
        <f t="shared" si="17"/>
        <v>0</v>
      </c>
      <c r="U32" s="93"/>
      <c r="V32" s="95"/>
      <c r="W32" s="54"/>
    </row>
    <row r="33" spans="1:23" ht="16.5" x14ac:dyDescent="0.25">
      <c r="A33" s="46" t="s">
        <v>30</v>
      </c>
      <c r="B33" s="37"/>
      <c r="C33" s="3"/>
      <c r="D33" s="38">
        <f>SUM(B33:C33)</f>
        <v>0</v>
      </c>
      <c r="E33" s="37"/>
      <c r="F33" s="3"/>
      <c r="G33" s="3"/>
      <c r="H33" s="3"/>
      <c r="I33" s="57">
        <f>SUM(G33:H33)</f>
        <v>0</v>
      </c>
      <c r="J33" s="38">
        <f>SUM(E33,I33)</f>
        <v>0</v>
      </c>
      <c r="K33" s="37">
        <v>4</v>
      </c>
      <c r="L33" s="80">
        <v>2</v>
      </c>
      <c r="M33" s="3"/>
      <c r="N33" s="3"/>
      <c r="O33" s="43"/>
      <c r="P33" s="11">
        <f t="shared" si="14"/>
        <v>0</v>
      </c>
      <c r="Q33" s="60">
        <f t="shared" si="15"/>
        <v>0</v>
      </c>
      <c r="R33" s="60">
        <f t="shared" si="3"/>
        <v>0</v>
      </c>
      <c r="S33" s="12">
        <f t="shared" si="16"/>
        <v>0</v>
      </c>
      <c r="T33" s="89">
        <f t="shared" si="17"/>
        <v>0</v>
      </c>
      <c r="U33" s="93">
        <v>2</v>
      </c>
      <c r="V33" s="95"/>
      <c r="W33" s="54"/>
    </row>
    <row r="34" spans="1:23" ht="16.5" x14ac:dyDescent="0.25">
      <c r="A34" s="46" t="s">
        <v>31</v>
      </c>
      <c r="B34" s="37"/>
      <c r="C34" s="3"/>
      <c r="D34" s="38">
        <f>SUM(B34:C34)</f>
        <v>0</v>
      </c>
      <c r="E34" s="37"/>
      <c r="F34" s="3"/>
      <c r="G34" s="3"/>
      <c r="H34" s="3"/>
      <c r="I34" s="57">
        <f>SUM(G34:H34)</f>
        <v>0</v>
      </c>
      <c r="J34" s="38">
        <f>SUM(E34,I34)</f>
        <v>0</v>
      </c>
      <c r="K34" s="37">
        <v>7</v>
      </c>
      <c r="L34" s="80">
        <v>7</v>
      </c>
      <c r="M34" s="3"/>
      <c r="N34" s="3"/>
      <c r="O34" s="43"/>
      <c r="P34" s="11">
        <f t="shared" si="14"/>
        <v>0</v>
      </c>
      <c r="Q34" s="60">
        <f t="shared" si="15"/>
        <v>0</v>
      </c>
      <c r="R34" s="60">
        <f t="shared" si="3"/>
        <v>0</v>
      </c>
      <c r="S34" s="12">
        <f t="shared" si="16"/>
        <v>0</v>
      </c>
      <c r="T34" s="89">
        <f t="shared" si="17"/>
        <v>0</v>
      </c>
      <c r="U34" s="93"/>
      <c r="V34" s="95"/>
      <c r="W34" s="54"/>
    </row>
    <row r="35" spans="1:23" ht="16.5" x14ac:dyDescent="0.25">
      <c r="A35" s="46" t="s">
        <v>32</v>
      </c>
      <c r="B35" s="37"/>
      <c r="C35" s="3"/>
      <c r="D35" s="38">
        <f>SUM(B35:C35)</f>
        <v>0</v>
      </c>
      <c r="E35" s="37"/>
      <c r="F35" s="3"/>
      <c r="G35" s="3"/>
      <c r="H35" s="3"/>
      <c r="I35" s="57">
        <f>SUM(G35:H35)</f>
        <v>0</v>
      </c>
      <c r="J35" s="38">
        <f>SUM(E35,I35)</f>
        <v>0</v>
      </c>
      <c r="K35" s="37">
        <v>3</v>
      </c>
      <c r="L35" s="80">
        <v>3</v>
      </c>
      <c r="M35" s="3"/>
      <c r="N35" s="3"/>
      <c r="O35" s="43"/>
      <c r="P35" s="11">
        <f t="shared" si="14"/>
        <v>0</v>
      </c>
      <c r="Q35" s="60">
        <f t="shared" si="15"/>
        <v>0</v>
      </c>
      <c r="R35" s="60">
        <f t="shared" si="3"/>
        <v>0</v>
      </c>
      <c r="S35" s="12">
        <f t="shared" si="16"/>
        <v>0</v>
      </c>
      <c r="T35" s="89">
        <f t="shared" si="17"/>
        <v>0</v>
      </c>
      <c r="U35" s="93">
        <v>0</v>
      </c>
      <c r="V35" s="95"/>
      <c r="W35" s="54"/>
    </row>
    <row r="36" spans="1:23" ht="17.25" thickBot="1" x14ac:dyDescent="0.3">
      <c r="A36" s="47" t="s">
        <v>33</v>
      </c>
      <c r="B36" s="39"/>
      <c r="C36" s="40"/>
      <c r="D36" s="41">
        <f>SUM(B36:C36)</f>
        <v>0</v>
      </c>
      <c r="E36" s="39"/>
      <c r="F36" s="40"/>
      <c r="G36" s="40"/>
      <c r="H36" s="40"/>
      <c r="I36" s="42">
        <f>SUM(G36:H36)</f>
        <v>0</v>
      </c>
      <c r="J36" s="41">
        <f>SUM(E36,I36)</f>
        <v>0</v>
      </c>
      <c r="K36" s="39">
        <v>3</v>
      </c>
      <c r="L36" s="81">
        <v>1</v>
      </c>
      <c r="M36" s="40"/>
      <c r="N36" s="40"/>
      <c r="O36" s="44"/>
      <c r="P36" s="14">
        <f t="shared" si="14"/>
        <v>0</v>
      </c>
      <c r="Q36" s="61">
        <f t="shared" si="15"/>
        <v>0</v>
      </c>
      <c r="R36" s="61">
        <f t="shared" si="3"/>
        <v>0</v>
      </c>
      <c r="S36" s="15">
        <f t="shared" si="16"/>
        <v>0</v>
      </c>
      <c r="T36" s="90">
        <f t="shared" si="17"/>
        <v>0</v>
      </c>
      <c r="U36" s="94">
        <v>2</v>
      </c>
      <c r="V36" s="96"/>
      <c r="W36" s="54"/>
    </row>
    <row r="37" spans="1:23" ht="15" x14ac:dyDescent="0.25">
      <c r="A37" s="1" t="s">
        <v>58</v>
      </c>
    </row>
    <row r="38" spans="1:23" ht="15" thickBot="1" x14ac:dyDescent="0.3"/>
    <row r="39" spans="1:23" ht="16.5" x14ac:dyDescent="0.25">
      <c r="A39" s="28" t="s">
        <v>59</v>
      </c>
      <c r="B39" s="29">
        <f>SUM(B40:B42)</f>
        <v>0</v>
      </c>
      <c r="C39" s="29">
        <f t="shared" ref="C39:O39" si="18">SUM(C40:C42)</f>
        <v>0</v>
      </c>
      <c r="D39" s="29">
        <f t="shared" si="18"/>
        <v>0</v>
      </c>
      <c r="E39" s="29">
        <f t="shared" si="18"/>
        <v>0</v>
      </c>
      <c r="F39" s="29">
        <f t="shared" si="18"/>
        <v>0</v>
      </c>
      <c r="G39" s="29">
        <f t="shared" si="18"/>
        <v>0</v>
      </c>
      <c r="H39" s="29">
        <f t="shared" si="18"/>
        <v>0</v>
      </c>
      <c r="I39" s="29">
        <f t="shared" si="18"/>
        <v>0</v>
      </c>
      <c r="J39" s="29">
        <f t="shared" si="18"/>
        <v>0</v>
      </c>
      <c r="K39" s="29">
        <f t="shared" si="18"/>
        <v>19</v>
      </c>
      <c r="L39" s="29"/>
      <c r="M39" s="29">
        <f t="shared" si="18"/>
        <v>0</v>
      </c>
      <c r="N39" s="29">
        <f t="shared" si="18"/>
        <v>0</v>
      </c>
      <c r="O39" s="34">
        <f t="shared" si="18"/>
        <v>0</v>
      </c>
      <c r="P39" s="30">
        <f>IFERROR(O39/SUM(F39,J39),0)</f>
        <v>0</v>
      </c>
      <c r="Q39" s="31">
        <f>IFERROR(SUM(F39,J39)/K39,0)</f>
        <v>0</v>
      </c>
      <c r="R39" s="31">
        <f>IFERROR((N39/M39)*100,0)</f>
        <v>0</v>
      </c>
      <c r="S39" s="31">
        <f>IFERROR((I39/SUM(F39,J39))*100,0)</f>
        <v>0</v>
      </c>
      <c r="T39" s="32">
        <f>IFERROR((M39/N39)/SUM(F39,J39),0)</f>
        <v>0</v>
      </c>
    </row>
    <row r="40" spans="1:23" ht="16.5" x14ac:dyDescent="0.25">
      <c r="A40" s="4" t="str">
        <f>A32</f>
        <v>NEO UCI</v>
      </c>
      <c r="B40" s="3">
        <f t="shared" ref="B40:O40" si="19">B32</f>
        <v>0</v>
      </c>
      <c r="C40" s="3">
        <f t="shared" si="19"/>
        <v>0</v>
      </c>
      <c r="D40" s="57">
        <f t="shared" si="19"/>
        <v>0</v>
      </c>
      <c r="E40" s="3">
        <f t="shared" si="19"/>
        <v>0</v>
      </c>
      <c r="F40" s="3">
        <f t="shared" si="19"/>
        <v>0</v>
      </c>
      <c r="G40" s="3">
        <f t="shared" si="19"/>
        <v>0</v>
      </c>
      <c r="H40" s="3">
        <f t="shared" si="19"/>
        <v>0</v>
      </c>
      <c r="I40" s="57">
        <f t="shared" si="19"/>
        <v>0</v>
      </c>
      <c r="J40" s="57">
        <f t="shared" si="19"/>
        <v>0</v>
      </c>
      <c r="K40" s="3">
        <f t="shared" si="19"/>
        <v>9</v>
      </c>
      <c r="L40" s="3"/>
      <c r="M40" s="3">
        <f t="shared" si="19"/>
        <v>0</v>
      </c>
      <c r="N40" s="3">
        <f t="shared" si="19"/>
        <v>0</v>
      </c>
      <c r="O40" s="6">
        <f t="shared" si="19"/>
        <v>0</v>
      </c>
      <c r="P40" s="11">
        <f>IFERROR(O40/SUM(F40,J40),0)</f>
        <v>0</v>
      </c>
      <c r="Q40" s="60">
        <f>IFERROR(SUM(F40,J40)/K40,0)</f>
        <v>0</v>
      </c>
      <c r="R40" s="60">
        <f>IFERROR((N40/M40)*100,0)</f>
        <v>0</v>
      </c>
      <c r="S40" s="12">
        <f>IFERROR((I40/SUM(F40,J40))*100,0)</f>
        <v>0</v>
      </c>
      <c r="T40" s="13">
        <f>IFERROR((M40/N40)/SUM(F40,J40),0)</f>
        <v>0</v>
      </c>
    </row>
    <row r="41" spans="1:23" ht="16.5" x14ac:dyDescent="0.25">
      <c r="A41" s="4" t="str">
        <f>A34</f>
        <v>PED. UTI</v>
      </c>
      <c r="B41" s="3">
        <f t="shared" ref="B41:O42" si="20">B34</f>
        <v>0</v>
      </c>
      <c r="C41" s="3">
        <f t="shared" si="20"/>
        <v>0</v>
      </c>
      <c r="D41" s="57">
        <f t="shared" si="20"/>
        <v>0</v>
      </c>
      <c r="E41" s="3">
        <f t="shared" si="20"/>
        <v>0</v>
      </c>
      <c r="F41" s="3">
        <f t="shared" si="20"/>
        <v>0</v>
      </c>
      <c r="G41" s="3">
        <f t="shared" si="20"/>
        <v>0</v>
      </c>
      <c r="H41" s="3">
        <f t="shared" si="20"/>
        <v>0</v>
      </c>
      <c r="I41" s="57">
        <f t="shared" si="20"/>
        <v>0</v>
      </c>
      <c r="J41" s="57">
        <f t="shared" si="20"/>
        <v>0</v>
      </c>
      <c r="K41" s="3">
        <f t="shared" si="20"/>
        <v>7</v>
      </c>
      <c r="L41" s="3"/>
      <c r="M41" s="3">
        <f t="shared" si="20"/>
        <v>0</v>
      </c>
      <c r="N41" s="3">
        <f t="shared" si="20"/>
        <v>0</v>
      </c>
      <c r="O41" s="6">
        <f t="shared" si="20"/>
        <v>0</v>
      </c>
      <c r="P41" s="11">
        <f>IFERROR(O41/SUM(F41,J41),0)</f>
        <v>0</v>
      </c>
      <c r="Q41" s="60">
        <f>IFERROR(SUM(F41,J41)/K41,0)</f>
        <v>0</v>
      </c>
      <c r="R41" s="60">
        <f>IFERROR((N41/M41)*100,0)</f>
        <v>0</v>
      </c>
      <c r="S41" s="12">
        <f>IFERROR((I41/SUM(F41,J41))*100,0)</f>
        <v>0</v>
      </c>
      <c r="T41" s="13">
        <f>IFERROR((M41/N41)/SUM(F41,J41),0)</f>
        <v>0</v>
      </c>
    </row>
    <row r="42" spans="1:23" ht="17.25" thickBot="1" x14ac:dyDescent="0.3">
      <c r="A42" s="4" t="str">
        <f>A35</f>
        <v>OBST.  UCI MUJER</v>
      </c>
      <c r="B42" s="3">
        <f t="shared" si="20"/>
        <v>0</v>
      </c>
      <c r="C42" s="3">
        <f t="shared" si="20"/>
        <v>0</v>
      </c>
      <c r="D42" s="57">
        <f t="shared" si="20"/>
        <v>0</v>
      </c>
      <c r="E42" s="3">
        <f t="shared" si="20"/>
        <v>0</v>
      </c>
      <c r="F42" s="3">
        <f t="shared" si="20"/>
        <v>0</v>
      </c>
      <c r="G42" s="3">
        <f t="shared" si="20"/>
        <v>0</v>
      </c>
      <c r="H42" s="3">
        <f t="shared" si="20"/>
        <v>0</v>
      </c>
      <c r="I42" s="57">
        <f t="shared" si="20"/>
        <v>0</v>
      </c>
      <c r="J42" s="57">
        <f t="shared" si="20"/>
        <v>0</v>
      </c>
      <c r="K42" s="3">
        <f t="shared" si="20"/>
        <v>3</v>
      </c>
      <c r="L42" s="3"/>
      <c r="M42" s="3">
        <f t="shared" si="20"/>
        <v>0</v>
      </c>
      <c r="N42" s="3">
        <f t="shared" si="20"/>
        <v>0</v>
      </c>
      <c r="O42" s="6">
        <f t="shared" si="20"/>
        <v>0</v>
      </c>
      <c r="P42" s="14">
        <f>IFERROR(O42/SUM(F42,J42),0)</f>
        <v>0</v>
      </c>
      <c r="Q42" s="61">
        <f>IFERROR(SUM(F42,J42)/K42,0)</f>
        <v>0</v>
      </c>
      <c r="R42" s="61">
        <f>IFERROR((N42/M42)*100,0)</f>
        <v>0</v>
      </c>
      <c r="S42" s="15">
        <f>IFERROR((I42/SUM(F42,J42))*100,0)</f>
        <v>0</v>
      </c>
      <c r="T42" s="16">
        <f>IFERROR((M42/N42)/SUM(F42,J42),0)</f>
        <v>0</v>
      </c>
    </row>
    <row r="45" spans="1:23" ht="16.5" x14ac:dyDescent="0.25">
      <c r="A45" s="495" t="s">
        <v>61</v>
      </c>
      <c r="B45" s="5" t="s">
        <v>1</v>
      </c>
      <c r="C45" s="5" t="s">
        <v>64</v>
      </c>
    </row>
    <row r="46" spans="1:23" x14ac:dyDescent="0.25">
      <c r="A46" s="495"/>
      <c r="B46" s="3"/>
      <c r="C46" s="3"/>
    </row>
    <row r="47" spans="1:23" ht="16.5" x14ac:dyDescent="0.25">
      <c r="A47" s="495" t="s">
        <v>62</v>
      </c>
      <c r="B47" s="5" t="s">
        <v>1</v>
      </c>
      <c r="C47" s="5" t="s">
        <v>64</v>
      </c>
    </row>
    <row r="48" spans="1:23" x14ac:dyDescent="0.25">
      <c r="A48" s="495"/>
      <c r="B48" s="3"/>
      <c r="C48" s="3"/>
    </row>
    <row r="49" spans="1:3" ht="16.5" x14ac:dyDescent="0.25">
      <c r="A49" s="495" t="s">
        <v>63</v>
      </c>
      <c r="B49" s="5" t="s">
        <v>65</v>
      </c>
      <c r="C49" s="5" t="s">
        <v>66</v>
      </c>
    </row>
    <row r="50" spans="1:3" x14ac:dyDescent="0.25">
      <c r="A50" s="495"/>
      <c r="B50" s="3"/>
      <c r="C50" s="3"/>
    </row>
    <row r="51" spans="1:3" ht="15" x14ac:dyDescent="0.25">
      <c r="A51" s="495"/>
      <c r="B51" s="496">
        <f>SUM(B50:C50)</f>
        <v>0</v>
      </c>
      <c r="C51" s="496"/>
    </row>
  </sheetData>
  <mergeCells count="30">
    <mergeCell ref="A3:T3"/>
    <mergeCell ref="A4:T4"/>
    <mergeCell ref="A5:T5"/>
    <mergeCell ref="A9:A11"/>
    <mergeCell ref="B9:D9"/>
    <mergeCell ref="E9:J9"/>
    <mergeCell ref="K9:K11"/>
    <mergeCell ref="M9:M11"/>
    <mergeCell ref="N9:N11"/>
    <mergeCell ref="O9:O11"/>
    <mergeCell ref="L9:L11"/>
    <mergeCell ref="P9:T9"/>
    <mergeCell ref="B10:B11"/>
    <mergeCell ref="C10:C11"/>
    <mergeCell ref="D10:D11"/>
    <mergeCell ref="E10:E11"/>
    <mergeCell ref="S10:S11"/>
    <mergeCell ref="T10:T11"/>
    <mergeCell ref="U10:U11"/>
    <mergeCell ref="V10:V11"/>
    <mergeCell ref="F10:F11"/>
    <mergeCell ref="G10:I10"/>
    <mergeCell ref="J10:J11"/>
    <mergeCell ref="P10:P11"/>
    <mergeCell ref="Q10:Q11"/>
    <mergeCell ref="A47:A48"/>
    <mergeCell ref="A49:A51"/>
    <mergeCell ref="B51:C51"/>
    <mergeCell ref="A45:A46"/>
    <mergeCell ref="R10:R11"/>
  </mergeCells>
  <pageMargins left="0.51181102362204722" right="0.51181102362204722" top="0.55118110236220474" bottom="0.47244094488188981" header="0.31496062992125984" footer="0.31496062992125984"/>
  <pageSetup paperSize="9" scale="48" fitToHeight="0" orientation="landscape" r:id="rId1"/>
  <ignoredErrors>
    <ignoredError sqref="D20 D24 D28 D31 I20:J20 I24:J24 I28:J28 I31:J31 T19" 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BF78"/>
  <sheetViews>
    <sheetView showGridLines="0" tabSelected="1" topLeftCell="A7" zoomScale="77" zoomScaleNormal="77" workbookViewId="0">
      <selection activeCell="L31" sqref="L31"/>
    </sheetView>
  </sheetViews>
  <sheetFormatPr baseColWidth="10" defaultRowHeight="14.25" x14ac:dyDescent="0.25"/>
  <cols>
    <col min="1" max="1" width="37.140625" style="1" customWidth="1"/>
    <col min="2" max="2" width="9.7109375" style="1" customWidth="1"/>
    <col min="3" max="3" width="10.85546875" style="1" customWidth="1"/>
    <col min="4" max="5" width="9.7109375" style="1" customWidth="1"/>
    <col min="6" max="6" width="10.85546875" style="1" customWidth="1"/>
    <col min="7" max="7" width="9" style="1" customWidth="1"/>
    <col min="8" max="8" width="10.7109375" style="1" customWidth="1"/>
    <col min="9" max="9" width="12.140625" style="1" customWidth="1"/>
    <col min="10" max="10" width="10.28515625" style="1" customWidth="1"/>
    <col min="11" max="11" width="9.7109375" style="1" customWidth="1"/>
    <col min="12" max="12" width="11.5703125" style="1" customWidth="1"/>
    <col min="13" max="15" width="9.7109375" style="1" customWidth="1"/>
    <col min="16" max="20" width="10.7109375" style="1" customWidth="1"/>
    <col min="21" max="21" width="14.28515625" style="1" hidden="1" customWidth="1"/>
    <col min="22" max="22" width="8.7109375" style="1" hidden="1" customWidth="1"/>
    <col min="23" max="24" width="0" style="1" hidden="1" customWidth="1"/>
    <col min="25" max="16384" width="11.42578125" style="1"/>
  </cols>
  <sheetData>
    <row r="3" spans="1:58" ht="15.75" x14ac:dyDescent="0.25">
      <c r="A3" s="510" t="s">
        <v>146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</row>
    <row r="4" spans="1:58" ht="15.75" x14ac:dyDescent="0.25">
      <c r="A4" s="510" t="s">
        <v>147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</row>
    <row r="5" spans="1:58" ht="15.75" x14ac:dyDescent="0.25">
      <c r="A5" s="510" t="s">
        <v>516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</row>
    <row r="7" spans="1:58" x14ac:dyDescent="0.25">
      <c r="A7" s="33" t="s">
        <v>45</v>
      </c>
    </row>
    <row r="8" spans="1:58" ht="15" thickBot="1" x14ac:dyDescent="0.3">
      <c r="A8" s="33" t="s">
        <v>46</v>
      </c>
    </row>
    <row r="9" spans="1:58" s="2" customFormat="1" ht="16.5" customHeight="1" x14ac:dyDescent="0.25">
      <c r="A9" s="512" t="s">
        <v>34</v>
      </c>
      <c r="B9" s="515" t="s">
        <v>48</v>
      </c>
      <c r="C9" s="516"/>
      <c r="D9" s="517"/>
      <c r="E9" s="518" t="s">
        <v>10</v>
      </c>
      <c r="F9" s="519"/>
      <c r="G9" s="519"/>
      <c r="H9" s="519"/>
      <c r="I9" s="519"/>
      <c r="J9" s="520"/>
      <c r="K9" s="521" t="s">
        <v>222</v>
      </c>
      <c r="L9" s="521" t="s">
        <v>223</v>
      </c>
      <c r="M9" s="524" t="s">
        <v>39</v>
      </c>
      <c r="N9" s="524" t="s">
        <v>36</v>
      </c>
      <c r="O9" s="527" t="s">
        <v>37</v>
      </c>
      <c r="P9" s="528" t="s">
        <v>38</v>
      </c>
      <c r="Q9" s="529"/>
      <c r="R9" s="529"/>
      <c r="S9" s="529"/>
      <c r="T9" s="540"/>
      <c r="U9" s="167"/>
      <c r="V9" s="184"/>
    </row>
    <row r="10" spans="1:58" s="2" customFormat="1" ht="16.5" customHeight="1" x14ac:dyDescent="0.25">
      <c r="A10" s="513"/>
      <c r="B10" s="530" t="s">
        <v>1</v>
      </c>
      <c r="C10" s="532" t="s">
        <v>2</v>
      </c>
      <c r="D10" s="534" t="s">
        <v>3</v>
      </c>
      <c r="E10" s="522" t="s">
        <v>4</v>
      </c>
      <c r="F10" s="503" t="s">
        <v>5</v>
      </c>
      <c r="G10" s="505" t="s">
        <v>9</v>
      </c>
      <c r="H10" s="505"/>
      <c r="I10" s="505"/>
      <c r="J10" s="506" t="s">
        <v>8</v>
      </c>
      <c r="K10" s="522"/>
      <c r="L10" s="522"/>
      <c r="M10" s="525"/>
      <c r="N10" s="525"/>
      <c r="O10" s="506"/>
      <c r="P10" s="508" t="s">
        <v>41</v>
      </c>
      <c r="Q10" s="497" t="s">
        <v>40</v>
      </c>
      <c r="R10" s="497" t="s">
        <v>43</v>
      </c>
      <c r="S10" s="497" t="s">
        <v>42</v>
      </c>
      <c r="T10" s="534" t="s">
        <v>44</v>
      </c>
      <c r="U10" s="558" t="s">
        <v>224</v>
      </c>
      <c r="V10" s="502" t="s">
        <v>225</v>
      </c>
    </row>
    <row r="11" spans="1:58" s="2" customFormat="1" ht="56.25" customHeight="1" thickBot="1" x14ac:dyDescent="0.3">
      <c r="A11" s="514"/>
      <c r="B11" s="531"/>
      <c r="C11" s="533"/>
      <c r="D11" s="535"/>
      <c r="E11" s="523"/>
      <c r="F11" s="504"/>
      <c r="G11" s="175" t="s">
        <v>6</v>
      </c>
      <c r="H11" s="179" t="s">
        <v>7</v>
      </c>
      <c r="I11" s="180" t="s">
        <v>47</v>
      </c>
      <c r="J11" s="507"/>
      <c r="K11" s="523"/>
      <c r="L11" s="523"/>
      <c r="M11" s="526"/>
      <c r="N11" s="526"/>
      <c r="O11" s="507"/>
      <c r="P11" s="509"/>
      <c r="Q11" s="498"/>
      <c r="R11" s="498"/>
      <c r="S11" s="498"/>
      <c r="T11" s="535"/>
      <c r="U11" s="558"/>
      <c r="V11" s="502"/>
      <c r="X11" s="178"/>
      <c r="Y11" s="178"/>
    </row>
    <row r="12" spans="1:58" ht="16.5" x14ac:dyDescent="0.25">
      <c r="A12" s="48" t="s">
        <v>11</v>
      </c>
      <c r="B12" s="49">
        <f t="shared" ref="B12:K12" si="0">SUM(B13,B22,B27,B32,B36)</f>
        <v>865</v>
      </c>
      <c r="C12" s="50">
        <f t="shared" si="0"/>
        <v>294</v>
      </c>
      <c r="D12" s="51">
        <f t="shared" si="0"/>
        <v>1159</v>
      </c>
      <c r="E12" s="49">
        <f t="shared" si="0"/>
        <v>852</v>
      </c>
      <c r="F12" s="50">
        <f t="shared" si="0"/>
        <v>290</v>
      </c>
      <c r="G12" s="50">
        <f t="shared" si="0"/>
        <v>3</v>
      </c>
      <c r="H12" s="50">
        <f t="shared" si="0"/>
        <v>1</v>
      </c>
      <c r="I12" s="50">
        <f t="shared" si="0"/>
        <v>4</v>
      </c>
      <c r="J12" s="51">
        <f t="shared" si="0"/>
        <v>856</v>
      </c>
      <c r="K12" s="49">
        <f t="shared" si="0"/>
        <v>229</v>
      </c>
      <c r="L12" s="78">
        <f>L13+L22+L27+L32+L36</f>
        <v>186</v>
      </c>
      <c r="M12" s="50">
        <f>SUM(M13,M22,M27,M32,M36)</f>
        <v>5611</v>
      </c>
      <c r="N12" s="50">
        <f>SUM(N13,N22,N27,N32,N36)</f>
        <v>4479</v>
      </c>
      <c r="O12" s="51">
        <f>SUM(O13,O22,O27,O32,O36)</f>
        <v>4112</v>
      </c>
      <c r="P12" s="52">
        <f>IFERROR(O12/J12,0)</f>
        <v>4.8037383177570092</v>
      </c>
      <c r="Q12" s="63">
        <f t="shared" ref="Q12:Q22" si="1">(E12+F12+G12+H12)/L12</f>
        <v>6.161290322580645</v>
      </c>
      <c r="R12" s="53">
        <f>IFERROR((N12/M12)*100,0)</f>
        <v>79.825343076100523</v>
      </c>
      <c r="S12" s="53">
        <f>IFERROR((I12/J12)*100,0)</f>
        <v>0.46728971962616817</v>
      </c>
      <c r="T12" s="66">
        <f>(M12-N12)/(E12+F12+G12+H12)</f>
        <v>0.98778359511343805</v>
      </c>
      <c r="U12" s="126"/>
      <c r="V12" s="95"/>
    </row>
    <row r="13" spans="1:58" ht="16.5" x14ac:dyDescent="0.25">
      <c r="A13" s="45" t="s">
        <v>12</v>
      </c>
      <c r="B13" s="35">
        <f>SUM(B14:B21)</f>
        <v>605</v>
      </c>
      <c r="C13" s="17">
        <f t="shared" ref="C13:O13" si="2">SUM(C14:C21)</f>
        <v>209</v>
      </c>
      <c r="D13" s="36">
        <f t="shared" si="2"/>
        <v>814</v>
      </c>
      <c r="E13" s="35">
        <f t="shared" si="2"/>
        <v>593</v>
      </c>
      <c r="F13" s="17">
        <f t="shared" si="2"/>
        <v>204</v>
      </c>
      <c r="G13" s="17">
        <f t="shared" si="2"/>
        <v>0</v>
      </c>
      <c r="H13" s="17">
        <f t="shared" si="2"/>
        <v>0</v>
      </c>
      <c r="I13" s="17">
        <f t="shared" si="2"/>
        <v>0</v>
      </c>
      <c r="J13" s="36">
        <f t="shared" si="2"/>
        <v>593</v>
      </c>
      <c r="K13" s="35">
        <f t="shared" si="2"/>
        <v>114</v>
      </c>
      <c r="L13" s="35">
        <f t="shared" si="2"/>
        <v>77</v>
      </c>
      <c r="M13" s="17">
        <f t="shared" si="2"/>
        <v>2273</v>
      </c>
      <c r="N13" s="17">
        <f t="shared" si="2"/>
        <v>1880</v>
      </c>
      <c r="O13" s="36">
        <f t="shared" si="2"/>
        <v>1672</v>
      </c>
      <c r="P13" s="8">
        <f>IFERROR(O13/J13,0)</f>
        <v>2.8195615514333894</v>
      </c>
      <c r="Q13" s="62">
        <f t="shared" si="1"/>
        <v>10.35064935064935</v>
      </c>
      <c r="R13" s="59">
        <f>IFERROR((N13/M13)*100,0)</f>
        <v>82.710074791025079</v>
      </c>
      <c r="S13" s="9">
        <f>IFERROR((I13/J13)*100,0)</f>
        <v>0</v>
      </c>
      <c r="T13" s="65">
        <f>(M13-N13)/(E13+F13+G13+H13)</f>
        <v>0.49309912170639902</v>
      </c>
      <c r="U13" s="127">
        <f>SUM(U14:U21,U42:U44)</f>
        <v>34</v>
      </c>
      <c r="V13" s="95"/>
    </row>
    <row r="14" spans="1:58" ht="16.5" x14ac:dyDescent="0.25">
      <c r="A14" s="46" t="s">
        <v>13</v>
      </c>
      <c r="B14" s="37">
        <v>389</v>
      </c>
      <c r="C14" s="3">
        <v>117</v>
      </c>
      <c r="D14" s="38">
        <f>SUM(B14:C14)</f>
        <v>506</v>
      </c>
      <c r="E14" s="37">
        <v>412</v>
      </c>
      <c r="F14" s="3">
        <v>77</v>
      </c>
      <c r="G14" s="3">
        <v>0</v>
      </c>
      <c r="H14" s="3">
        <v>0</v>
      </c>
      <c r="I14" s="182">
        <f>SUM(G14:H14)</f>
        <v>0</v>
      </c>
      <c r="J14" s="38">
        <f>SUM(E14,I14)</f>
        <v>412</v>
      </c>
      <c r="K14" s="37">
        <v>65</v>
      </c>
      <c r="L14" s="80">
        <v>56</v>
      </c>
      <c r="M14" s="3">
        <v>1672</v>
      </c>
      <c r="N14" s="3">
        <v>1425</v>
      </c>
      <c r="O14" s="43">
        <v>1289</v>
      </c>
      <c r="P14" s="11">
        <f>IFERROR(O14/J14,0)</f>
        <v>3.128640776699029</v>
      </c>
      <c r="Q14" s="190">
        <f t="shared" si="1"/>
        <v>8.7321428571428577</v>
      </c>
      <c r="R14" s="60">
        <f>IFERROR((N14/M14)*100,0)</f>
        <v>85.227272727272734</v>
      </c>
      <c r="S14" s="12">
        <f>IFERROR((I14/J14)*100,0)</f>
        <v>0</v>
      </c>
      <c r="T14" s="13">
        <f t="shared" ref="T14:T43" si="3">(M14-N14)/(E14+F14+G14+H14)</f>
        <v>0.50511247443762786</v>
      </c>
      <c r="U14" s="128">
        <v>10</v>
      </c>
      <c r="V14" s="95"/>
    </row>
    <row r="15" spans="1:58" s="148" customFormat="1" ht="16.5" x14ac:dyDescent="0.25">
      <c r="A15" s="191" t="s">
        <v>239</v>
      </c>
      <c r="B15" s="37">
        <v>98</v>
      </c>
      <c r="C15" s="3">
        <v>8</v>
      </c>
      <c r="D15" s="38">
        <f>SUM(B15:C15)</f>
        <v>106</v>
      </c>
      <c r="E15" s="37">
        <v>104</v>
      </c>
      <c r="F15" s="3">
        <v>0</v>
      </c>
      <c r="G15" s="3">
        <v>0</v>
      </c>
      <c r="H15" s="3">
        <v>0</v>
      </c>
      <c r="I15" s="182">
        <f>G15+H15</f>
        <v>0</v>
      </c>
      <c r="J15" s="38">
        <f>SUM(E15,I15)</f>
        <v>104</v>
      </c>
      <c r="K15" s="37">
        <v>8</v>
      </c>
      <c r="L15" s="80">
        <v>10</v>
      </c>
      <c r="M15" s="3">
        <v>241</v>
      </c>
      <c r="N15" s="3">
        <v>146</v>
      </c>
      <c r="O15" s="43">
        <v>167</v>
      </c>
      <c r="P15" s="11">
        <f>IFERROR(O15/J15,0)</f>
        <v>1.6057692307692308</v>
      </c>
      <c r="Q15" s="190">
        <f t="shared" si="1"/>
        <v>10.4</v>
      </c>
      <c r="R15" s="60">
        <f>IFERROR((N15/M15)*100,0)</f>
        <v>60.580912863070537</v>
      </c>
      <c r="S15" s="12">
        <f>IFERROR((I15/J15)*100,0)</f>
        <v>0</v>
      </c>
      <c r="T15" s="13">
        <f t="shared" si="3"/>
        <v>0.91346153846153844</v>
      </c>
      <c r="U15" s="128"/>
      <c r="V15" s="95"/>
      <c r="W15" s="1"/>
      <c r="X15" s="1"/>
      <c r="Y15" s="1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</row>
    <row r="16" spans="1:58" ht="16.5" x14ac:dyDescent="0.25">
      <c r="A16" s="46" t="s">
        <v>14</v>
      </c>
      <c r="B16" s="37">
        <v>37</v>
      </c>
      <c r="C16" s="3">
        <v>32</v>
      </c>
      <c r="D16" s="38">
        <f t="shared" ref="D16:D21" si="4">SUM(B16:C16)</f>
        <v>69</v>
      </c>
      <c r="E16" s="37">
        <v>66</v>
      </c>
      <c r="F16" s="3">
        <v>3</v>
      </c>
      <c r="G16" s="3">
        <v>0</v>
      </c>
      <c r="H16" s="3">
        <v>0</v>
      </c>
      <c r="I16" s="182">
        <f>G16+H16</f>
        <v>0</v>
      </c>
      <c r="J16" s="38">
        <f t="shared" ref="J16:J21" si="5">SUM(E16,I16)</f>
        <v>66</v>
      </c>
      <c r="K16" s="37">
        <v>9</v>
      </c>
      <c r="L16" s="80">
        <v>6</v>
      </c>
      <c r="M16" s="3">
        <v>180</v>
      </c>
      <c r="N16" s="3">
        <v>160</v>
      </c>
      <c r="O16" s="43">
        <v>201</v>
      </c>
      <c r="P16" s="11">
        <f t="shared" ref="P16:P21" si="6">IFERROR(O16/J16,0)</f>
        <v>3.0454545454545454</v>
      </c>
      <c r="Q16" s="190">
        <f t="shared" si="1"/>
        <v>11.5</v>
      </c>
      <c r="R16" s="60">
        <f t="shared" ref="R16:R21" si="7">IFERROR((N16/M16)*100,0)</f>
        <v>88.888888888888886</v>
      </c>
      <c r="S16" s="12">
        <f t="shared" ref="S16:S21" si="8">IFERROR((I16/J16)*100,0)</f>
        <v>0</v>
      </c>
      <c r="T16" s="13">
        <f t="shared" si="3"/>
        <v>0.28985507246376813</v>
      </c>
      <c r="U16" s="128">
        <v>3</v>
      </c>
      <c r="V16" s="95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</row>
    <row r="17" spans="1:58" s="148" customFormat="1" ht="16.5" x14ac:dyDescent="0.25">
      <c r="A17" s="191" t="s">
        <v>471</v>
      </c>
      <c r="B17" s="37">
        <v>8</v>
      </c>
      <c r="C17" s="3">
        <v>2</v>
      </c>
      <c r="D17" s="38">
        <f t="shared" si="4"/>
        <v>10</v>
      </c>
      <c r="E17" s="37">
        <v>10</v>
      </c>
      <c r="F17" s="3">
        <v>0</v>
      </c>
      <c r="G17" s="3">
        <v>0</v>
      </c>
      <c r="H17" s="3">
        <v>0</v>
      </c>
      <c r="I17" s="182">
        <f>G17+H17</f>
        <v>0</v>
      </c>
      <c r="J17" s="38">
        <f t="shared" si="5"/>
        <v>10</v>
      </c>
      <c r="K17" s="37">
        <v>1</v>
      </c>
      <c r="L17" s="80">
        <v>1</v>
      </c>
      <c r="M17" s="3">
        <v>32</v>
      </c>
      <c r="N17" s="3">
        <v>12</v>
      </c>
      <c r="O17" s="43">
        <v>14</v>
      </c>
      <c r="P17" s="11">
        <f t="shared" si="6"/>
        <v>1.4</v>
      </c>
      <c r="Q17" s="190">
        <f t="shared" si="1"/>
        <v>10</v>
      </c>
      <c r="R17" s="60">
        <f t="shared" si="7"/>
        <v>37.5</v>
      </c>
      <c r="S17" s="12">
        <f t="shared" si="8"/>
        <v>0</v>
      </c>
      <c r="T17" s="13">
        <f t="shared" si="3"/>
        <v>2</v>
      </c>
      <c r="U17" s="128"/>
      <c r="V17" s="95"/>
      <c r="W17" s="1"/>
      <c r="X17" s="1"/>
      <c r="Y17" s="1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</row>
    <row r="18" spans="1:58" ht="16.5" hidden="1" x14ac:dyDescent="0.25">
      <c r="A18" s="46" t="s">
        <v>15</v>
      </c>
      <c r="B18" s="37">
        <v>0</v>
      </c>
      <c r="C18" s="3">
        <v>0</v>
      </c>
      <c r="D18" s="38">
        <f t="shared" si="4"/>
        <v>0</v>
      </c>
      <c r="E18" s="37">
        <v>0</v>
      </c>
      <c r="F18" s="3">
        <v>0</v>
      </c>
      <c r="G18" s="3">
        <v>0</v>
      </c>
      <c r="H18" s="3">
        <v>0</v>
      </c>
      <c r="I18" s="182">
        <f>SUM(G18:H18)</f>
        <v>0</v>
      </c>
      <c r="J18" s="38">
        <f>SUM(E18,I18)</f>
        <v>0</v>
      </c>
      <c r="K18" s="37">
        <v>4</v>
      </c>
      <c r="L18" s="80">
        <v>0</v>
      </c>
      <c r="M18" s="3">
        <v>0</v>
      </c>
      <c r="N18" s="3">
        <v>0</v>
      </c>
      <c r="O18" s="43">
        <v>0</v>
      </c>
      <c r="P18" s="11">
        <f t="shared" si="6"/>
        <v>0</v>
      </c>
      <c r="Q18" s="190" t="e">
        <f t="shared" si="1"/>
        <v>#DIV/0!</v>
      </c>
      <c r="R18" s="60">
        <f t="shared" si="7"/>
        <v>0</v>
      </c>
      <c r="S18" s="12">
        <f t="shared" si="8"/>
        <v>0</v>
      </c>
      <c r="T18" s="13" t="e">
        <f t="shared" si="3"/>
        <v>#DIV/0!</v>
      </c>
      <c r="U18" s="128">
        <v>4</v>
      </c>
      <c r="V18" s="95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</row>
    <row r="19" spans="1:58" ht="16.5" hidden="1" x14ac:dyDescent="0.25">
      <c r="A19" s="46" t="s">
        <v>16</v>
      </c>
      <c r="B19" s="37">
        <v>0</v>
      </c>
      <c r="C19" s="3">
        <v>0</v>
      </c>
      <c r="D19" s="38">
        <f t="shared" si="4"/>
        <v>0</v>
      </c>
      <c r="E19" s="37">
        <v>0</v>
      </c>
      <c r="F19" s="3">
        <v>0</v>
      </c>
      <c r="G19" s="3">
        <v>0</v>
      </c>
      <c r="H19" s="3">
        <v>0</v>
      </c>
      <c r="I19" s="182">
        <f>SUM(G19:H19)</f>
        <v>0</v>
      </c>
      <c r="J19" s="38">
        <f t="shared" si="5"/>
        <v>0</v>
      </c>
      <c r="K19" s="37">
        <v>8</v>
      </c>
      <c r="L19" s="80">
        <v>0</v>
      </c>
      <c r="M19" s="3">
        <v>0</v>
      </c>
      <c r="N19" s="3">
        <v>0</v>
      </c>
      <c r="O19" s="43">
        <v>0</v>
      </c>
      <c r="P19" s="11">
        <f t="shared" si="6"/>
        <v>0</v>
      </c>
      <c r="Q19" s="190" t="e">
        <f t="shared" si="1"/>
        <v>#DIV/0!</v>
      </c>
      <c r="R19" s="60">
        <f t="shared" si="7"/>
        <v>0</v>
      </c>
      <c r="S19" s="12">
        <f t="shared" si="8"/>
        <v>0</v>
      </c>
      <c r="T19" s="13" t="e">
        <f t="shared" si="3"/>
        <v>#DIV/0!</v>
      </c>
      <c r="U19" s="128">
        <v>8</v>
      </c>
      <c r="V19" s="95"/>
    </row>
    <row r="20" spans="1:58" ht="16.5" hidden="1" x14ac:dyDescent="0.25">
      <c r="A20" s="46" t="s">
        <v>17</v>
      </c>
      <c r="B20" s="37">
        <v>0</v>
      </c>
      <c r="C20" s="3">
        <v>0</v>
      </c>
      <c r="D20" s="38">
        <f t="shared" si="4"/>
        <v>0</v>
      </c>
      <c r="E20" s="37">
        <v>0</v>
      </c>
      <c r="F20" s="3">
        <v>0</v>
      </c>
      <c r="G20" s="3">
        <v>0</v>
      </c>
      <c r="H20" s="3">
        <v>0</v>
      </c>
      <c r="I20" s="182">
        <f>SUM(G20:H20)</f>
        <v>0</v>
      </c>
      <c r="J20" s="38">
        <f t="shared" si="5"/>
        <v>0</v>
      </c>
      <c r="K20" s="37">
        <v>14</v>
      </c>
      <c r="L20" s="80">
        <v>0</v>
      </c>
      <c r="M20" s="3">
        <v>0</v>
      </c>
      <c r="N20" s="3">
        <v>0</v>
      </c>
      <c r="O20" s="43">
        <v>0</v>
      </c>
      <c r="P20" s="11">
        <f t="shared" si="6"/>
        <v>0</v>
      </c>
      <c r="Q20" s="190" t="e">
        <f t="shared" si="1"/>
        <v>#DIV/0!</v>
      </c>
      <c r="R20" s="60">
        <f t="shared" si="7"/>
        <v>0</v>
      </c>
      <c r="S20" s="12">
        <f t="shared" si="8"/>
        <v>0</v>
      </c>
      <c r="T20" s="13" t="e">
        <f t="shared" si="3"/>
        <v>#DIV/0!</v>
      </c>
      <c r="U20" s="128">
        <v>6</v>
      </c>
      <c r="V20" s="95"/>
    </row>
    <row r="21" spans="1:58" ht="16.5" x14ac:dyDescent="0.25">
      <c r="A21" s="46" t="s">
        <v>18</v>
      </c>
      <c r="B21" s="37">
        <v>73</v>
      </c>
      <c r="C21" s="3">
        <v>50</v>
      </c>
      <c r="D21" s="38">
        <f t="shared" si="4"/>
        <v>123</v>
      </c>
      <c r="E21" s="37">
        <v>1</v>
      </c>
      <c r="F21" s="3">
        <v>124</v>
      </c>
      <c r="G21" s="3">
        <v>0</v>
      </c>
      <c r="H21" s="3">
        <v>0</v>
      </c>
      <c r="I21" s="182">
        <f>SUM(G21:H21)</f>
        <v>0</v>
      </c>
      <c r="J21" s="38">
        <f t="shared" si="5"/>
        <v>1</v>
      </c>
      <c r="K21" s="37">
        <v>5</v>
      </c>
      <c r="L21" s="80">
        <v>4</v>
      </c>
      <c r="M21" s="3">
        <v>148</v>
      </c>
      <c r="N21" s="3">
        <v>137</v>
      </c>
      <c r="O21" s="43">
        <v>1</v>
      </c>
      <c r="P21" s="11">
        <f t="shared" si="6"/>
        <v>1</v>
      </c>
      <c r="Q21" s="190">
        <f t="shared" si="1"/>
        <v>31.25</v>
      </c>
      <c r="R21" s="60">
        <f t="shared" si="7"/>
        <v>92.567567567567565</v>
      </c>
      <c r="S21" s="12">
        <f t="shared" si="8"/>
        <v>0</v>
      </c>
      <c r="T21" s="13">
        <f t="shared" si="3"/>
        <v>8.7999999999999995E-2</v>
      </c>
      <c r="U21" s="128">
        <v>1</v>
      </c>
      <c r="V21" s="95"/>
    </row>
    <row r="22" spans="1:58" ht="16.5" x14ac:dyDescent="0.25">
      <c r="A22" s="45" t="s">
        <v>19</v>
      </c>
      <c r="B22" s="35">
        <f t="shared" ref="B22:K22" si="9">SUM(B23:B26)</f>
        <v>38</v>
      </c>
      <c r="C22" s="17">
        <f t="shared" si="9"/>
        <v>9</v>
      </c>
      <c r="D22" s="36">
        <f t="shared" si="9"/>
        <v>47</v>
      </c>
      <c r="E22" s="35">
        <f t="shared" si="9"/>
        <v>36</v>
      </c>
      <c r="F22" s="17">
        <f t="shared" si="9"/>
        <v>9</v>
      </c>
      <c r="G22" s="17">
        <f t="shared" si="9"/>
        <v>0</v>
      </c>
      <c r="H22" s="17">
        <f t="shared" si="9"/>
        <v>0</v>
      </c>
      <c r="I22" s="17">
        <f t="shared" si="9"/>
        <v>0</v>
      </c>
      <c r="J22" s="36">
        <f t="shared" si="9"/>
        <v>36</v>
      </c>
      <c r="K22" s="35">
        <f t="shared" si="9"/>
        <v>35</v>
      </c>
      <c r="L22" s="79">
        <f>L23+L24+L25+L26</f>
        <v>22</v>
      </c>
      <c r="M22" s="17">
        <f>SUM(M23:M26)</f>
        <v>838</v>
      </c>
      <c r="N22" s="17">
        <f>SUM(N23:N26)</f>
        <v>498</v>
      </c>
      <c r="O22" s="36">
        <f>SUM(O23:O26)</f>
        <v>520</v>
      </c>
      <c r="P22" s="8">
        <f t="shared" ref="P22:P35" si="10">IFERROR(O22/J22,0)</f>
        <v>14.444444444444445</v>
      </c>
      <c r="Q22" s="62">
        <f t="shared" si="1"/>
        <v>2.0454545454545454</v>
      </c>
      <c r="R22" s="59">
        <f t="shared" ref="R22:R28" si="11">IFERROR((N22/M22)*100,0)</f>
        <v>59.427207637231504</v>
      </c>
      <c r="S22" s="9">
        <f t="shared" ref="S22:S35" si="12">IFERROR((I22/J22)*100,0)</f>
        <v>0</v>
      </c>
      <c r="T22" s="65">
        <f>(M22-N22)/(E22+F22+G22+H22)</f>
        <v>7.5555555555555554</v>
      </c>
      <c r="U22" s="128"/>
      <c r="V22" s="95"/>
    </row>
    <row r="23" spans="1:58" ht="16.5" x14ac:dyDescent="0.25">
      <c r="A23" s="46" t="s">
        <v>20</v>
      </c>
      <c r="B23" s="37">
        <v>2</v>
      </c>
      <c r="C23" s="3">
        <v>3</v>
      </c>
      <c r="D23" s="38">
        <f>SUM(B23:C23)</f>
        <v>5</v>
      </c>
      <c r="E23" s="37">
        <v>3</v>
      </c>
      <c r="F23" s="3">
        <v>6</v>
      </c>
      <c r="G23" s="3">
        <v>0</v>
      </c>
      <c r="H23" s="3">
        <v>0</v>
      </c>
      <c r="I23" s="182">
        <f>SUM(G23:H23)</f>
        <v>0</v>
      </c>
      <c r="J23" s="38">
        <f>SUM(E23,I23)</f>
        <v>3</v>
      </c>
      <c r="K23" s="37">
        <v>11</v>
      </c>
      <c r="L23" s="80">
        <v>4</v>
      </c>
      <c r="M23" s="3">
        <v>123</v>
      </c>
      <c r="N23" s="3">
        <v>95</v>
      </c>
      <c r="O23" s="43">
        <v>52</v>
      </c>
      <c r="P23" s="11">
        <f t="shared" si="10"/>
        <v>17.333333333333332</v>
      </c>
      <c r="Q23" s="190">
        <f t="shared" ref="Q23:Q43" si="13">(E23+F23+G23+H23)/L23</f>
        <v>2.25</v>
      </c>
      <c r="R23" s="60">
        <f t="shared" si="11"/>
        <v>77.235772357723576</v>
      </c>
      <c r="S23" s="12">
        <f t="shared" si="12"/>
        <v>0</v>
      </c>
      <c r="T23" s="13">
        <f t="shared" si="3"/>
        <v>3.1111111111111112</v>
      </c>
      <c r="U23" s="128">
        <v>2</v>
      </c>
      <c r="V23" s="92">
        <v>5</v>
      </c>
    </row>
    <row r="24" spans="1:58" ht="16.5" x14ac:dyDescent="0.25">
      <c r="A24" s="46" t="s">
        <v>517</v>
      </c>
      <c r="B24" s="37">
        <v>11</v>
      </c>
      <c r="C24" s="3">
        <v>5</v>
      </c>
      <c r="D24" s="38">
        <f>SUM(B24:C24)</f>
        <v>16</v>
      </c>
      <c r="E24" s="37">
        <v>10</v>
      </c>
      <c r="F24" s="3">
        <v>2</v>
      </c>
      <c r="G24" s="3">
        <v>0</v>
      </c>
      <c r="H24" s="3">
        <v>0</v>
      </c>
      <c r="I24" s="182">
        <f>SUM(G24:H24)</f>
        <v>0</v>
      </c>
      <c r="J24" s="38">
        <f>SUM(E24,I24)</f>
        <v>10</v>
      </c>
      <c r="K24" s="37">
        <v>13</v>
      </c>
      <c r="L24" s="80">
        <v>9</v>
      </c>
      <c r="M24" s="3">
        <v>382</v>
      </c>
      <c r="N24" s="3">
        <v>163</v>
      </c>
      <c r="O24" s="43">
        <v>266</v>
      </c>
      <c r="P24" s="11">
        <f t="shared" si="10"/>
        <v>26.6</v>
      </c>
      <c r="Q24" s="190">
        <f t="shared" si="13"/>
        <v>1.3333333333333333</v>
      </c>
      <c r="R24" s="60">
        <f t="shared" si="11"/>
        <v>42.670157068062828</v>
      </c>
      <c r="S24" s="12">
        <f t="shared" si="12"/>
        <v>0</v>
      </c>
      <c r="T24" s="13">
        <f t="shared" si="3"/>
        <v>18.25</v>
      </c>
      <c r="U24" s="128">
        <v>4</v>
      </c>
      <c r="V24" s="95"/>
    </row>
    <row r="25" spans="1:58" ht="16.5" x14ac:dyDescent="0.25">
      <c r="A25" s="46" t="s">
        <v>21</v>
      </c>
      <c r="B25" s="37">
        <v>23</v>
      </c>
      <c r="C25" s="3">
        <v>1</v>
      </c>
      <c r="D25" s="38">
        <f>SUM(B25:C25)</f>
        <v>24</v>
      </c>
      <c r="E25" s="37">
        <v>22</v>
      </c>
      <c r="F25" s="3">
        <v>0</v>
      </c>
      <c r="G25" s="3">
        <v>0</v>
      </c>
      <c r="H25" s="3">
        <v>0</v>
      </c>
      <c r="I25" s="182">
        <f>SUM(G25:H25)</f>
        <v>0</v>
      </c>
      <c r="J25" s="38">
        <f>SUM(E25,I25)</f>
        <v>22</v>
      </c>
      <c r="K25" s="37">
        <v>8</v>
      </c>
      <c r="L25" s="80">
        <v>6</v>
      </c>
      <c r="M25" s="3">
        <v>275</v>
      </c>
      <c r="N25" s="3">
        <v>230</v>
      </c>
      <c r="O25" s="43">
        <v>200</v>
      </c>
      <c r="P25" s="11">
        <f t="shared" si="10"/>
        <v>9.0909090909090917</v>
      </c>
      <c r="Q25" s="190">
        <f t="shared" si="13"/>
        <v>3.6666666666666665</v>
      </c>
      <c r="R25" s="60">
        <f t="shared" si="11"/>
        <v>83.636363636363626</v>
      </c>
      <c r="S25" s="12">
        <f t="shared" si="12"/>
        <v>0</v>
      </c>
      <c r="T25" s="13">
        <f t="shared" si="3"/>
        <v>2.0454545454545454</v>
      </c>
      <c r="U25" s="128"/>
      <c r="V25" s="95"/>
    </row>
    <row r="26" spans="1:58" ht="16.5" x14ac:dyDescent="0.25">
      <c r="A26" s="191" t="s">
        <v>395</v>
      </c>
      <c r="B26" s="37">
        <v>2</v>
      </c>
      <c r="C26" s="3">
        <v>0</v>
      </c>
      <c r="D26" s="38">
        <f>SUM(B26:C26)</f>
        <v>2</v>
      </c>
      <c r="E26" s="37">
        <v>1</v>
      </c>
      <c r="F26" s="3">
        <v>1</v>
      </c>
      <c r="G26" s="3">
        <v>0</v>
      </c>
      <c r="H26" s="3">
        <v>0</v>
      </c>
      <c r="I26" s="182">
        <f>SUM(G26:H26)</f>
        <v>0</v>
      </c>
      <c r="J26" s="38">
        <f>SUM(E26,I26)</f>
        <v>1</v>
      </c>
      <c r="K26" s="37">
        <v>3</v>
      </c>
      <c r="L26" s="80">
        <v>3</v>
      </c>
      <c r="M26" s="3">
        <v>58</v>
      </c>
      <c r="N26" s="3">
        <v>10</v>
      </c>
      <c r="O26" s="43">
        <v>2</v>
      </c>
      <c r="P26" s="11">
        <f t="shared" si="10"/>
        <v>2</v>
      </c>
      <c r="Q26" s="190">
        <f t="shared" si="13"/>
        <v>0.66666666666666663</v>
      </c>
      <c r="R26" s="60">
        <f t="shared" si="11"/>
        <v>17.241379310344829</v>
      </c>
      <c r="S26" s="12">
        <f t="shared" si="12"/>
        <v>0</v>
      </c>
      <c r="T26" s="13">
        <f t="shared" si="3"/>
        <v>24</v>
      </c>
      <c r="U26" s="128">
        <v>2</v>
      </c>
      <c r="V26" s="95"/>
    </row>
    <row r="27" spans="1:58" ht="16.5" x14ac:dyDescent="0.25">
      <c r="A27" s="45" t="s">
        <v>22</v>
      </c>
      <c r="B27" s="35">
        <f>SUM(B28:B31)</f>
        <v>38</v>
      </c>
      <c r="C27" s="17">
        <f t="shared" ref="C27:O27" si="14">SUM(C28:C31)</f>
        <v>7</v>
      </c>
      <c r="D27" s="36">
        <f t="shared" si="14"/>
        <v>45</v>
      </c>
      <c r="E27" s="35">
        <f t="shared" si="14"/>
        <v>51</v>
      </c>
      <c r="F27" s="17">
        <f t="shared" si="14"/>
        <v>4</v>
      </c>
      <c r="G27" s="17">
        <f t="shared" si="14"/>
        <v>0</v>
      </c>
      <c r="H27" s="17">
        <f t="shared" si="14"/>
        <v>0</v>
      </c>
      <c r="I27" s="17">
        <f t="shared" si="14"/>
        <v>0</v>
      </c>
      <c r="J27" s="36">
        <f t="shared" si="14"/>
        <v>51</v>
      </c>
      <c r="K27" s="35">
        <f t="shared" si="14"/>
        <v>34</v>
      </c>
      <c r="L27" s="79">
        <f>L28+L29+L30+L31</f>
        <v>31</v>
      </c>
      <c r="M27" s="17">
        <f t="shared" si="14"/>
        <v>915</v>
      </c>
      <c r="N27" s="17">
        <f t="shared" si="14"/>
        <v>758</v>
      </c>
      <c r="O27" s="36">
        <f t="shared" si="14"/>
        <v>1062</v>
      </c>
      <c r="P27" s="8">
        <f t="shared" si="10"/>
        <v>20.823529411764707</v>
      </c>
      <c r="Q27" s="62">
        <f>(E27+F27+G27+H27)/L27</f>
        <v>1.7741935483870968</v>
      </c>
      <c r="R27" s="59">
        <f t="shared" si="11"/>
        <v>82.841530054644807</v>
      </c>
      <c r="S27" s="9">
        <f t="shared" si="12"/>
        <v>0</v>
      </c>
      <c r="T27" s="65">
        <f>(M27-N27)/(E27+F27+G27+H27)</f>
        <v>2.8545454545454545</v>
      </c>
      <c r="U27" s="128"/>
      <c r="V27" s="95"/>
    </row>
    <row r="28" spans="1:58" ht="16.5" x14ac:dyDescent="0.25">
      <c r="A28" s="46" t="s">
        <v>23</v>
      </c>
      <c r="B28" s="37">
        <v>12</v>
      </c>
      <c r="C28" s="3">
        <v>1</v>
      </c>
      <c r="D28" s="38">
        <f>SUM(B28:C28)</f>
        <v>13</v>
      </c>
      <c r="E28" s="37">
        <v>23</v>
      </c>
      <c r="F28" s="3">
        <v>0</v>
      </c>
      <c r="G28" s="3">
        <v>0</v>
      </c>
      <c r="H28" s="3">
        <v>0</v>
      </c>
      <c r="I28" s="182">
        <f>SUM(G28:H28)</f>
        <v>0</v>
      </c>
      <c r="J28" s="38">
        <f>SUM(E28,I28)</f>
        <v>23</v>
      </c>
      <c r="K28" s="37">
        <v>12</v>
      </c>
      <c r="L28" s="80">
        <v>12</v>
      </c>
      <c r="M28" s="3">
        <v>414</v>
      </c>
      <c r="N28" s="3">
        <v>393</v>
      </c>
      <c r="O28" s="43">
        <v>631</v>
      </c>
      <c r="P28" s="11">
        <f t="shared" si="10"/>
        <v>27.434782608695652</v>
      </c>
      <c r="Q28" s="190">
        <f t="shared" si="13"/>
        <v>1.9166666666666667</v>
      </c>
      <c r="R28" s="60">
        <f t="shared" si="11"/>
        <v>94.927536231884062</v>
      </c>
      <c r="S28" s="12">
        <f t="shared" si="12"/>
        <v>0</v>
      </c>
      <c r="T28" s="13">
        <f t="shared" si="3"/>
        <v>0.91304347826086951</v>
      </c>
      <c r="U28" s="128">
        <v>1</v>
      </c>
      <c r="V28" s="95"/>
    </row>
    <row r="29" spans="1:58" ht="16.5" x14ac:dyDescent="0.25">
      <c r="A29" s="46" t="s">
        <v>24</v>
      </c>
      <c r="B29" s="37">
        <v>6</v>
      </c>
      <c r="C29" s="3">
        <v>3</v>
      </c>
      <c r="D29" s="38">
        <f>SUM(B29:C29)</f>
        <v>9</v>
      </c>
      <c r="E29" s="37">
        <v>9</v>
      </c>
      <c r="F29" s="3">
        <v>1</v>
      </c>
      <c r="G29" s="3">
        <v>0</v>
      </c>
      <c r="H29" s="3">
        <v>0</v>
      </c>
      <c r="I29" s="182">
        <f>SUM(G29:H29)</f>
        <v>0</v>
      </c>
      <c r="J29" s="38">
        <f>SUM(E29,I29)</f>
        <v>9</v>
      </c>
      <c r="K29" s="37">
        <v>12</v>
      </c>
      <c r="L29" s="80">
        <v>10</v>
      </c>
      <c r="M29" s="153">
        <v>248</v>
      </c>
      <c r="N29" s="153">
        <v>202</v>
      </c>
      <c r="O29" s="43">
        <v>308</v>
      </c>
      <c r="P29" s="11">
        <f t="shared" si="10"/>
        <v>34.222222222222221</v>
      </c>
      <c r="Q29" s="190">
        <f t="shared" si="13"/>
        <v>1</v>
      </c>
      <c r="R29" s="60">
        <f t="shared" ref="R29:R45" si="15">IFERROR((N29/M29)*100,0)</f>
        <v>81.451612903225808</v>
      </c>
      <c r="S29" s="12">
        <f t="shared" si="12"/>
        <v>0</v>
      </c>
      <c r="T29" s="13">
        <f t="shared" si="3"/>
        <v>4.5999999999999996</v>
      </c>
      <c r="U29" s="128">
        <v>4</v>
      </c>
      <c r="V29" s="92">
        <v>5</v>
      </c>
    </row>
    <row r="30" spans="1:58" ht="16.5" x14ac:dyDescent="0.25">
      <c r="A30" s="46" t="s">
        <v>17</v>
      </c>
      <c r="B30" s="37">
        <v>1</v>
      </c>
      <c r="C30" s="3">
        <v>2</v>
      </c>
      <c r="D30" s="38">
        <f>SUM(B30:C30)</f>
        <v>3</v>
      </c>
      <c r="E30" s="37">
        <v>4</v>
      </c>
      <c r="F30" s="3">
        <v>0</v>
      </c>
      <c r="G30" s="3">
        <v>0</v>
      </c>
      <c r="H30" s="3">
        <v>0</v>
      </c>
      <c r="I30" s="182">
        <f>SUM(G30:H30)</f>
        <v>0</v>
      </c>
      <c r="J30" s="38">
        <f>SUM(E30,I30)</f>
        <v>4</v>
      </c>
      <c r="K30" s="37">
        <v>6</v>
      </c>
      <c r="L30" s="80">
        <v>4</v>
      </c>
      <c r="M30" s="153">
        <v>132</v>
      </c>
      <c r="N30" s="153">
        <v>105</v>
      </c>
      <c r="O30" s="43">
        <v>75</v>
      </c>
      <c r="P30" s="11">
        <f t="shared" si="10"/>
        <v>18.75</v>
      </c>
      <c r="Q30" s="190">
        <f t="shared" si="13"/>
        <v>1</v>
      </c>
      <c r="R30" s="60">
        <f t="shared" si="15"/>
        <v>79.545454545454547</v>
      </c>
      <c r="S30" s="12">
        <f t="shared" si="12"/>
        <v>0</v>
      </c>
      <c r="T30" s="13">
        <f t="shared" si="3"/>
        <v>6.75</v>
      </c>
      <c r="U30" s="128">
        <v>2</v>
      </c>
      <c r="V30" s="92"/>
    </row>
    <row r="31" spans="1:58" ht="16.5" x14ac:dyDescent="0.25">
      <c r="A31" s="191" t="s">
        <v>396</v>
      </c>
      <c r="B31" s="37">
        <v>19</v>
      </c>
      <c r="C31" s="3">
        <v>1</v>
      </c>
      <c r="D31" s="38">
        <f>SUM(B31:C31)</f>
        <v>20</v>
      </c>
      <c r="E31" s="37">
        <v>15</v>
      </c>
      <c r="F31" s="3">
        <v>3</v>
      </c>
      <c r="G31" s="3">
        <v>0</v>
      </c>
      <c r="H31" s="3">
        <v>0</v>
      </c>
      <c r="I31" s="182">
        <f>SUM(G31:H31)</f>
        <v>0</v>
      </c>
      <c r="J31" s="38">
        <f>SUM(E31,I31)</f>
        <v>15</v>
      </c>
      <c r="K31" s="37">
        <v>4</v>
      </c>
      <c r="L31" s="80">
        <v>5</v>
      </c>
      <c r="M31" s="3">
        <v>121</v>
      </c>
      <c r="N31" s="3">
        <v>58</v>
      </c>
      <c r="O31" s="43">
        <v>48</v>
      </c>
      <c r="P31" s="11">
        <f t="shared" si="10"/>
        <v>3.2</v>
      </c>
      <c r="Q31" s="190">
        <f t="shared" si="13"/>
        <v>3.6</v>
      </c>
      <c r="R31" s="60">
        <f t="shared" si="15"/>
        <v>47.933884297520663</v>
      </c>
      <c r="S31" s="12">
        <f t="shared" si="12"/>
        <v>0</v>
      </c>
      <c r="T31" s="13">
        <f t="shared" si="3"/>
        <v>3.5</v>
      </c>
      <c r="U31" s="128">
        <v>0</v>
      </c>
      <c r="V31" s="92">
        <v>0</v>
      </c>
    </row>
    <row r="32" spans="1:58" ht="16.5" x14ac:dyDescent="0.25">
      <c r="A32" s="45" t="s">
        <v>25</v>
      </c>
      <c r="B32" s="35">
        <f>SUM(B33:B35)</f>
        <v>160</v>
      </c>
      <c r="C32" s="17">
        <f t="shared" ref="C32:O32" si="16">SUM(C33:C35)</f>
        <v>29</v>
      </c>
      <c r="D32" s="36">
        <f t="shared" si="16"/>
        <v>189</v>
      </c>
      <c r="E32" s="35">
        <f t="shared" si="16"/>
        <v>169</v>
      </c>
      <c r="F32" s="17">
        <f t="shared" si="16"/>
        <v>23</v>
      </c>
      <c r="G32" s="17">
        <f t="shared" si="16"/>
        <v>2</v>
      </c>
      <c r="H32" s="17">
        <f t="shared" si="16"/>
        <v>0</v>
      </c>
      <c r="I32" s="17">
        <f t="shared" si="16"/>
        <v>2</v>
      </c>
      <c r="J32" s="36">
        <f t="shared" si="16"/>
        <v>171</v>
      </c>
      <c r="K32" s="195">
        <f t="shared" si="16"/>
        <v>18</v>
      </c>
      <c r="L32" s="196">
        <f>L33+L34+L35</f>
        <v>34</v>
      </c>
      <c r="M32" s="17">
        <f t="shared" si="16"/>
        <v>896</v>
      </c>
      <c r="N32" s="17">
        <f t="shared" si="16"/>
        <v>890</v>
      </c>
      <c r="O32" s="36">
        <f t="shared" si="16"/>
        <v>805</v>
      </c>
      <c r="P32" s="8">
        <f t="shared" si="10"/>
        <v>4.7076023391812862</v>
      </c>
      <c r="Q32" s="62">
        <f>(E32+F32+G32+H32)/L32</f>
        <v>5.7058823529411766</v>
      </c>
      <c r="R32" s="59">
        <f t="shared" si="15"/>
        <v>99.330357142857139</v>
      </c>
      <c r="S32" s="9">
        <f t="shared" si="12"/>
        <v>1.1695906432748537</v>
      </c>
      <c r="T32" s="65">
        <f>(M32-N32)/(E32+F32+G32+H32)</f>
        <v>3.0927835051546393E-2</v>
      </c>
      <c r="U32" s="128"/>
      <c r="V32" s="95"/>
    </row>
    <row r="33" spans="1:58" ht="16.5" x14ac:dyDescent="0.25">
      <c r="A33" s="46" t="s">
        <v>26</v>
      </c>
      <c r="B33" s="37">
        <v>42</v>
      </c>
      <c r="C33" s="3">
        <v>13</v>
      </c>
      <c r="D33" s="38">
        <f>SUM(B33:C33)</f>
        <v>55</v>
      </c>
      <c r="E33" s="152">
        <v>43</v>
      </c>
      <c r="F33" s="3">
        <v>11</v>
      </c>
      <c r="G33" s="3">
        <v>2</v>
      </c>
      <c r="H33" s="3">
        <v>0</v>
      </c>
      <c r="I33" s="182">
        <f>SUM(G33:H33)</f>
        <v>2</v>
      </c>
      <c r="J33" s="38">
        <f>SUM(E33,I33)</f>
        <v>45</v>
      </c>
      <c r="K33" s="197">
        <v>7</v>
      </c>
      <c r="L33" s="172">
        <v>11</v>
      </c>
      <c r="M33" s="3">
        <v>327</v>
      </c>
      <c r="N33" s="3">
        <v>325</v>
      </c>
      <c r="O33" s="154">
        <v>407</v>
      </c>
      <c r="P33" s="11">
        <f t="shared" si="10"/>
        <v>9.0444444444444443</v>
      </c>
      <c r="Q33" s="190">
        <f t="shared" si="13"/>
        <v>5.0909090909090908</v>
      </c>
      <c r="R33" s="60">
        <f t="shared" si="15"/>
        <v>99.388379204892956</v>
      </c>
      <c r="S33" s="12">
        <f t="shared" si="12"/>
        <v>4.4444444444444446</v>
      </c>
      <c r="T33" s="13">
        <f t="shared" si="3"/>
        <v>3.5714285714285712E-2</v>
      </c>
      <c r="U33" s="128" t="s">
        <v>227</v>
      </c>
      <c r="V33" s="95"/>
      <c r="W33" s="1" t="s">
        <v>518</v>
      </c>
    </row>
    <row r="34" spans="1:58" s="148" customFormat="1" ht="16.5" x14ac:dyDescent="0.25">
      <c r="A34" s="46" t="s">
        <v>27</v>
      </c>
      <c r="B34" s="37">
        <v>18</v>
      </c>
      <c r="C34" s="3">
        <v>15</v>
      </c>
      <c r="D34" s="38">
        <f>SUM(B34:C34)</f>
        <v>33</v>
      </c>
      <c r="E34" s="152">
        <v>27</v>
      </c>
      <c r="F34" s="3">
        <v>7</v>
      </c>
      <c r="G34" s="3">
        <v>0</v>
      </c>
      <c r="H34" s="3">
        <v>0</v>
      </c>
      <c r="I34" s="182">
        <f>SUM(G34:H34)</f>
        <v>0</v>
      </c>
      <c r="J34" s="38">
        <f>SUM(E34,I34)</f>
        <v>27</v>
      </c>
      <c r="K34" s="197">
        <v>2</v>
      </c>
      <c r="L34" s="172">
        <v>6</v>
      </c>
      <c r="M34" s="3">
        <v>177</v>
      </c>
      <c r="N34" s="3">
        <v>173</v>
      </c>
      <c r="O34" s="43">
        <v>197</v>
      </c>
      <c r="P34" s="11">
        <f t="shared" si="10"/>
        <v>7.2962962962962967</v>
      </c>
      <c r="Q34" s="190">
        <f t="shared" si="13"/>
        <v>5.666666666666667</v>
      </c>
      <c r="R34" s="60">
        <f t="shared" si="15"/>
        <v>97.740112994350284</v>
      </c>
      <c r="S34" s="12">
        <f t="shared" si="12"/>
        <v>0</v>
      </c>
      <c r="T34" s="13">
        <f t="shared" si="3"/>
        <v>0.11764705882352941</v>
      </c>
      <c r="U34" s="128"/>
      <c r="V34" s="95"/>
      <c r="W34" s="1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</row>
    <row r="35" spans="1:58" ht="16.5" x14ac:dyDescent="0.25">
      <c r="A35" s="191" t="s">
        <v>472</v>
      </c>
      <c r="B35" s="37">
        <v>100</v>
      </c>
      <c r="C35" s="3">
        <v>1</v>
      </c>
      <c r="D35" s="38">
        <f>SUM(B35:C35)</f>
        <v>101</v>
      </c>
      <c r="E35" s="37">
        <v>99</v>
      </c>
      <c r="F35" s="3">
        <v>5</v>
      </c>
      <c r="G35" s="3">
        <v>0</v>
      </c>
      <c r="H35" s="3">
        <v>0</v>
      </c>
      <c r="I35" s="182">
        <f>SUM(G35:H35)</f>
        <v>0</v>
      </c>
      <c r="J35" s="38">
        <f>SUM(E35,I35)</f>
        <v>99</v>
      </c>
      <c r="K35" s="197">
        <v>9</v>
      </c>
      <c r="L35" s="172">
        <v>17</v>
      </c>
      <c r="M35" s="3">
        <v>392</v>
      </c>
      <c r="N35" s="3">
        <v>392</v>
      </c>
      <c r="O35" s="43">
        <v>201</v>
      </c>
      <c r="P35" s="11">
        <f t="shared" si="10"/>
        <v>2.0303030303030303</v>
      </c>
      <c r="Q35" s="190">
        <f t="shared" si="13"/>
        <v>6.117647058823529</v>
      </c>
      <c r="R35" s="60">
        <f t="shared" si="15"/>
        <v>100</v>
      </c>
      <c r="S35" s="12">
        <f t="shared" si="12"/>
        <v>0</v>
      </c>
      <c r="T35" s="13">
        <f t="shared" si="3"/>
        <v>0</v>
      </c>
      <c r="U35" s="128"/>
      <c r="V35" s="92">
        <v>1</v>
      </c>
    </row>
    <row r="36" spans="1:58" ht="16.5" x14ac:dyDescent="0.25">
      <c r="A36" s="45" t="s">
        <v>28</v>
      </c>
      <c r="B36" s="35">
        <f>SUM(B37:B44)</f>
        <v>24</v>
      </c>
      <c r="C36" s="17">
        <f t="shared" ref="C36:O36" si="17">SUM(C37:C44)</f>
        <v>40</v>
      </c>
      <c r="D36" s="36">
        <f t="shared" si="17"/>
        <v>64</v>
      </c>
      <c r="E36" s="35">
        <f t="shared" si="17"/>
        <v>3</v>
      </c>
      <c r="F36" s="17">
        <f t="shared" si="17"/>
        <v>50</v>
      </c>
      <c r="G36" s="17">
        <f t="shared" si="17"/>
        <v>1</v>
      </c>
      <c r="H36" s="17">
        <f t="shared" si="17"/>
        <v>1</v>
      </c>
      <c r="I36" s="17">
        <f t="shared" si="17"/>
        <v>2</v>
      </c>
      <c r="J36" s="36">
        <f t="shared" si="17"/>
        <v>5</v>
      </c>
      <c r="K36" s="35">
        <f t="shared" si="17"/>
        <v>28</v>
      </c>
      <c r="L36" s="79">
        <f>L37+L38+L39+L40+L41+L42+L44</f>
        <v>22</v>
      </c>
      <c r="M36" s="17">
        <f t="shared" si="17"/>
        <v>689</v>
      </c>
      <c r="N36" s="17">
        <f t="shared" si="17"/>
        <v>453</v>
      </c>
      <c r="O36" s="36">
        <f t="shared" si="17"/>
        <v>53</v>
      </c>
      <c r="P36" s="8">
        <f>IFERROR(O36/SUM(F36,J36),0)</f>
        <v>0.96363636363636362</v>
      </c>
      <c r="Q36" s="62">
        <f>(E36+F36+G36+H36)/L36</f>
        <v>2.5</v>
      </c>
      <c r="R36" s="59">
        <f t="shared" si="15"/>
        <v>65.747460087082729</v>
      </c>
      <c r="S36" s="9">
        <f>IFERROR((I36/SUM(F36,J36))*100,0)</f>
        <v>3.6363636363636362</v>
      </c>
      <c r="T36" s="65">
        <f>(M36-N36)/(E36+F36+G36+H36)</f>
        <v>4.290909090909091</v>
      </c>
      <c r="U36" s="128"/>
      <c r="V36" s="95"/>
      <c r="X36" s="137"/>
    </row>
    <row r="37" spans="1:58" ht="16.5" x14ac:dyDescent="0.25">
      <c r="A37" s="46" t="s">
        <v>29</v>
      </c>
      <c r="B37" s="37">
        <v>10</v>
      </c>
      <c r="C37" s="3">
        <v>8</v>
      </c>
      <c r="D37" s="38">
        <f>SUM(B37:C37)</f>
        <v>18</v>
      </c>
      <c r="E37" s="37">
        <v>0</v>
      </c>
      <c r="F37" s="3">
        <v>16</v>
      </c>
      <c r="G37" s="3">
        <v>0</v>
      </c>
      <c r="H37" s="3">
        <v>0</v>
      </c>
      <c r="I37" s="182">
        <f>SUM(G37:H37)</f>
        <v>0</v>
      </c>
      <c r="J37" s="38">
        <f>SUM(E37,I37)</f>
        <v>0</v>
      </c>
      <c r="K37" s="37">
        <v>9</v>
      </c>
      <c r="L37" s="80">
        <v>9</v>
      </c>
      <c r="M37" s="3">
        <v>270</v>
      </c>
      <c r="N37" s="3">
        <v>190</v>
      </c>
      <c r="O37" s="43">
        <v>0</v>
      </c>
      <c r="P37" s="11">
        <f>IFERROR(O37/SUM(F37,J37),0)</f>
        <v>0</v>
      </c>
      <c r="Q37" s="190">
        <f t="shared" si="13"/>
        <v>1.7777777777777777</v>
      </c>
      <c r="R37" s="60">
        <f t="shared" si="15"/>
        <v>70.370370370370367</v>
      </c>
      <c r="S37" s="12">
        <f t="shared" ref="S37:S45" si="18">IFERROR((I37/SUM(F37,J37))*100,0)</f>
        <v>0</v>
      </c>
      <c r="T37" s="13">
        <f t="shared" si="3"/>
        <v>5</v>
      </c>
      <c r="U37" s="128"/>
      <c r="V37" s="95"/>
      <c r="W37" s="54"/>
    </row>
    <row r="38" spans="1:58" ht="16.5" x14ac:dyDescent="0.25">
      <c r="A38" s="46" t="s">
        <v>30</v>
      </c>
      <c r="B38" s="37">
        <v>0</v>
      </c>
      <c r="C38" s="3">
        <v>8</v>
      </c>
      <c r="D38" s="38">
        <f t="shared" ref="D38:D44" si="19">SUM(B38:C38)</f>
        <v>8</v>
      </c>
      <c r="E38" s="37">
        <v>0</v>
      </c>
      <c r="F38" s="3">
        <v>7</v>
      </c>
      <c r="G38" s="3">
        <v>0</v>
      </c>
      <c r="H38" s="3">
        <v>0</v>
      </c>
      <c r="I38" s="182">
        <f t="shared" ref="I38:I45" si="20">SUM(G38:H38)</f>
        <v>0</v>
      </c>
      <c r="J38" s="38">
        <f t="shared" ref="J38:J45" si="21">SUM(E38,I38)</f>
        <v>0</v>
      </c>
      <c r="K38" s="37">
        <v>3</v>
      </c>
      <c r="L38" s="80">
        <v>3</v>
      </c>
      <c r="M38" s="3">
        <v>90</v>
      </c>
      <c r="N38" s="3">
        <v>55</v>
      </c>
      <c r="O38" s="43">
        <v>0</v>
      </c>
      <c r="P38" s="11">
        <f t="shared" ref="P38:P45" si="22">IFERROR(O38/SUM(F38,J38),0)</f>
        <v>0</v>
      </c>
      <c r="Q38" s="190">
        <f t="shared" si="13"/>
        <v>2.3333333333333335</v>
      </c>
      <c r="R38" s="60">
        <f t="shared" si="15"/>
        <v>61.111111111111114</v>
      </c>
      <c r="S38" s="12">
        <f t="shared" si="18"/>
        <v>0</v>
      </c>
      <c r="T38" s="13">
        <f t="shared" si="3"/>
        <v>5</v>
      </c>
      <c r="U38" s="128"/>
      <c r="V38" s="95"/>
      <c r="W38" s="54"/>
    </row>
    <row r="39" spans="1:58" ht="16.5" x14ac:dyDescent="0.25">
      <c r="A39" s="191" t="s">
        <v>401</v>
      </c>
      <c r="B39" s="37">
        <v>0</v>
      </c>
      <c r="C39" s="3">
        <v>1</v>
      </c>
      <c r="D39" s="38">
        <f t="shared" si="19"/>
        <v>1</v>
      </c>
      <c r="E39" s="37">
        <v>0</v>
      </c>
      <c r="F39" s="3">
        <v>0</v>
      </c>
      <c r="G39" s="3">
        <v>0</v>
      </c>
      <c r="H39" s="3">
        <v>1</v>
      </c>
      <c r="I39" s="182">
        <f t="shared" si="20"/>
        <v>1</v>
      </c>
      <c r="J39" s="38">
        <f t="shared" si="21"/>
        <v>1</v>
      </c>
      <c r="K39" s="37">
        <v>1</v>
      </c>
      <c r="L39" s="80">
        <v>1</v>
      </c>
      <c r="M39" s="3">
        <v>30</v>
      </c>
      <c r="N39" s="3">
        <v>1</v>
      </c>
      <c r="O39" s="43">
        <v>6</v>
      </c>
      <c r="P39" s="11">
        <f t="shared" si="22"/>
        <v>6</v>
      </c>
      <c r="Q39" s="190">
        <f t="shared" si="13"/>
        <v>1</v>
      </c>
      <c r="R39" s="60">
        <f t="shared" si="15"/>
        <v>3.3333333333333335</v>
      </c>
      <c r="S39" s="12">
        <f t="shared" si="18"/>
        <v>100</v>
      </c>
      <c r="T39" s="13">
        <f t="shared" si="3"/>
        <v>29</v>
      </c>
      <c r="U39" s="128"/>
      <c r="V39" s="95"/>
      <c r="W39" s="54"/>
    </row>
    <row r="40" spans="1:58" ht="16.5" x14ac:dyDescent="0.25">
      <c r="A40" s="46" t="s">
        <v>31</v>
      </c>
      <c r="B40" s="37">
        <v>0</v>
      </c>
      <c r="C40" s="3">
        <v>8</v>
      </c>
      <c r="D40" s="38">
        <f t="shared" si="19"/>
        <v>8</v>
      </c>
      <c r="E40" s="37">
        <v>2</v>
      </c>
      <c r="F40" s="3">
        <v>5</v>
      </c>
      <c r="G40" s="3">
        <v>0</v>
      </c>
      <c r="H40" s="3">
        <v>0</v>
      </c>
      <c r="I40" s="182">
        <f t="shared" si="20"/>
        <v>0</v>
      </c>
      <c r="J40" s="38">
        <f t="shared" si="21"/>
        <v>2</v>
      </c>
      <c r="K40" s="37">
        <v>4</v>
      </c>
      <c r="L40" s="80">
        <v>3</v>
      </c>
      <c r="M40" s="3">
        <v>125</v>
      </c>
      <c r="N40" s="3">
        <v>121</v>
      </c>
      <c r="O40" s="43">
        <v>14</v>
      </c>
      <c r="P40" s="11">
        <f t="shared" si="22"/>
        <v>2</v>
      </c>
      <c r="Q40" s="190">
        <f t="shared" si="13"/>
        <v>2.3333333333333335</v>
      </c>
      <c r="R40" s="60">
        <f t="shared" si="15"/>
        <v>96.8</v>
      </c>
      <c r="S40" s="12">
        <f t="shared" si="18"/>
        <v>0</v>
      </c>
      <c r="T40" s="13">
        <f t="shared" si="3"/>
        <v>0.5714285714285714</v>
      </c>
      <c r="U40" s="128"/>
      <c r="V40" s="95"/>
      <c r="W40" s="54"/>
    </row>
    <row r="41" spans="1:58" ht="16.5" x14ac:dyDescent="0.25">
      <c r="A41" s="191" t="s">
        <v>473</v>
      </c>
      <c r="B41" s="37">
        <v>6</v>
      </c>
      <c r="C41" s="3">
        <v>1</v>
      </c>
      <c r="D41" s="38">
        <f t="shared" si="19"/>
        <v>7</v>
      </c>
      <c r="E41" s="37">
        <v>0</v>
      </c>
      <c r="F41" s="3">
        <v>8</v>
      </c>
      <c r="G41" s="3">
        <v>0</v>
      </c>
      <c r="H41" s="3">
        <v>0</v>
      </c>
      <c r="I41" s="182">
        <f t="shared" si="20"/>
        <v>0</v>
      </c>
      <c r="J41" s="38">
        <f t="shared" si="21"/>
        <v>0</v>
      </c>
      <c r="K41" s="37">
        <v>2</v>
      </c>
      <c r="L41" s="80">
        <v>2</v>
      </c>
      <c r="M41" s="3">
        <v>54</v>
      </c>
      <c r="N41" s="3">
        <v>22</v>
      </c>
      <c r="O41" s="43">
        <v>32</v>
      </c>
      <c r="P41" s="11">
        <f t="shared" si="22"/>
        <v>4</v>
      </c>
      <c r="Q41" s="190">
        <f t="shared" si="13"/>
        <v>4</v>
      </c>
      <c r="R41" s="60">
        <f t="shared" si="15"/>
        <v>40.74074074074074</v>
      </c>
      <c r="S41" s="12">
        <f t="shared" si="18"/>
        <v>0</v>
      </c>
      <c r="T41" s="13">
        <f t="shared" si="3"/>
        <v>4</v>
      </c>
      <c r="U41" s="128"/>
      <c r="V41" s="95"/>
      <c r="W41" s="54"/>
    </row>
    <row r="42" spans="1:58" ht="16.5" x14ac:dyDescent="0.25">
      <c r="A42" s="198" t="s">
        <v>519</v>
      </c>
      <c r="B42" s="199">
        <v>8</v>
      </c>
      <c r="C42" s="200">
        <v>14</v>
      </c>
      <c r="D42" s="201">
        <f t="shared" si="19"/>
        <v>22</v>
      </c>
      <c r="E42" s="199">
        <v>1</v>
      </c>
      <c r="F42" s="200">
        <v>14</v>
      </c>
      <c r="G42" s="200">
        <v>1</v>
      </c>
      <c r="H42" s="200">
        <v>0</v>
      </c>
      <c r="I42" s="202">
        <f t="shared" si="20"/>
        <v>1</v>
      </c>
      <c r="J42" s="201">
        <f t="shared" si="21"/>
        <v>2</v>
      </c>
      <c r="K42" s="199">
        <v>3</v>
      </c>
      <c r="L42" s="203">
        <v>3</v>
      </c>
      <c r="M42" s="200">
        <v>90</v>
      </c>
      <c r="N42" s="200">
        <v>34</v>
      </c>
      <c r="O42" s="204">
        <v>1</v>
      </c>
      <c r="P42" s="205">
        <f t="shared" si="22"/>
        <v>6.25E-2</v>
      </c>
      <c r="Q42" s="190">
        <f t="shared" si="13"/>
        <v>5.333333333333333</v>
      </c>
      <c r="R42" s="206">
        <f t="shared" si="15"/>
        <v>37.777777777777779</v>
      </c>
      <c r="S42" s="207">
        <f t="shared" si="18"/>
        <v>6.25</v>
      </c>
      <c r="T42" s="13">
        <f t="shared" si="3"/>
        <v>3.5</v>
      </c>
      <c r="U42" s="128">
        <v>0</v>
      </c>
      <c r="V42" s="95"/>
      <c r="W42" s="54"/>
    </row>
    <row r="43" spans="1:58" ht="16.5" x14ac:dyDescent="0.25">
      <c r="A43" s="208" t="s">
        <v>520</v>
      </c>
      <c r="B43" s="37">
        <v>0</v>
      </c>
      <c r="C43" s="3">
        <v>0</v>
      </c>
      <c r="D43" s="209">
        <f t="shared" si="19"/>
        <v>0</v>
      </c>
      <c r="E43" s="37">
        <v>0</v>
      </c>
      <c r="F43" s="3">
        <v>0</v>
      </c>
      <c r="G43" s="3">
        <v>0</v>
      </c>
      <c r="H43" s="3">
        <v>0</v>
      </c>
      <c r="I43" s="182">
        <f t="shared" si="20"/>
        <v>0</v>
      </c>
      <c r="J43" s="209">
        <f t="shared" si="21"/>
        <v>0</v>
      </c>
      <c r="K43" s="37">
        <v>3</v>
      </c>
      <c r="L43" s="3">
        <v>1</v>
      </c>
      <c r="M43" s="3">
        <v>30</v>
      </c>
      <c r="N43" s="3">
        <v>30</v>
      </c>
      <c r="O43" s="6">
        <v>0</v>
      </c>
      <c r="P43" s="11">
        <f t="shared" si="22"/>
        <v>0</v>
      </c>
      <c r="Q43" s="190">
        <f t="shared" si="13"/>
        <v>0</v>
      </c>
      <c r="R43" s="60">
        <f t="shared" si="15"/>
        <v>100</v>
      </c>
      <c r="S43" s="12">
        <f t="shared" si="18"/>
        <v>0</v>
      </c>
      <c r="T43" s="13" t="e">
        <f t="shared" si="3"/>
        <v>#DIV/0!</v>
      </c>
      <c r="U43" s="400">
        <v>2</v>
      </c>
      <c r="V43" s="210"/>
      <c r="W43" s="54"/>
    </row>
    <row r="44" spans="1:58" ht="17.25" thickBot="1" x14ac:dyDescent="0.3">
      <c r="A44" s="268" t="s">
        <v>521</v>
      </c>
      <c r="B44" s="313">
        <v>0</v>
      </c>
      <c r="C44" s="314">
        <v>0</v>
      </c>
      <c r="D44" s="315">
        <f t="shared" si="19"/>
        <v>0</v>
      </c>
      <c r="E44" s="313">
        <v>0</v>
      </c>
      <c r="F44" s="314">
        <v>0</v>
      </c>
      <c r="G44" s="200">
        <v>0</v>
      </c>
      <c r="H44" s="314">
        <v>0</v>
      </c>
      <c r="I44" s="316">
        <f t="shared" si="20"/>
        <v>0</v>
      </c>
      <c r="J44" s="315">
        <f t="shared" si="21"/>
        <v>0</v>
      </c>
      <c r="K44" s="313">
        <v>3</v>
      </c>
      <c r="L44" s="317">
        <v>1</v>
      </c>
      <c r="M44" s="314">
        <v>0</v>
      </c>
      <c r="N44" s="314">
        <v>0</v>
      </c>
      <c r="O44" s="318">
        <v>0</v>
      </c>
      <c r="P44" s="319">
        <f t="shared" si="22"/>
        <v>0</v>
      </c>
      <c r="Q44" s="320">
        <f>IFERROR(SUM(F44,J44)/K44,0)</f>
        <v>0</v>
      </c>
      <c r="R44" s="320">
        <f t="shared" si="15"/>
        <v>0</v>
      </c>
      <c r="S44" s="321">
        <f t="shared" si="18"/>
        <v>0</v>
      </c>
      <c r="T44" s="465">
        <f>IFERROR((M44/N44)/SUM(F44,J44),0)</f>
        <v>0</v>
      </c>
      <c r="U44" s="130"/>
      <c r="V44" s="96"/>
      <c r="W44" s="54"/>
    </row>
    <row r="45" spans="1:58" ht="17.25" thickBot="1" x14ac:dyDescent="0.3">
      <c r="A45" s="385" t="s">
        <v>695</v>
      </c>
      <c r="B45" s="386">
        <v>0</v>
      </c>
      <c r="C45" s="386">
        <v>0</v>
      </c>
      <c r="D45" s="387">
        <v>0</v>
      </c>
      <c r="E45" s="386">
        <v>0</v>
      </c>
      <c r="F45" s="386">
        <v>0</v>
      </c>
      <c r="G45" s="386">
        <v>0</v>
      </c>
      <c r="H45" s="386">
        <v>1</v>
      </c>
      <c r="I45" s="387">
        <f t="shared" si="20"/>
        <v>1</v>
      </c>
      <c r="J45" s="387">
        <f t="shared" si="21"/>
        <v>1</v>
      </c>
      <c r="K45" s="386">
        <v>0</v>
      </c>
      <c r="L45" s="386">
        <v>0</v>
      </c>
      <c r="M45" s="386">
        <v>0</v>
      </c>
      <c r="N45" s="386">
        <v>0</v>
      </c>
      <c r="O45" s="386">
        <v>0</v>
      </c>
      <c r="P45" s="392">
        <f t="shared" si="22"/>
        <v>0</v>
      </c>
      <c r="Q45" s="393">
        <f>IFERROR(SUM(F45,J45)/K45,0)</f>
        <v>0</v>
      </c>
      <c r="R45" s="393">
        <f t="shared" si="15"/>
        <v>0</v>
      </c>
      <c r="S45" s="392">
        <f t="shared" si="18"/>
        <v>100</v>
      </c>
      <c r="T45" s="395">
        <f>IFERROR((M45/N45)/SUM(F45,J45),0)</f>
        <v>0</v>
      </c>
      <c r="U45" s="266"/>
      <c r="V45" s="281"/>
      <c r="W45" s="54"/>
    </row>
    <row r="46" spans="1:58" x14ac:dyDescent="0.25">
      <c r="A46" s="1" t="s">
        <v>756</v>
      </c>
    </row>
    <row r="47" spans="1:58" ht="15.75" thickBot="1" x14ac:dyDescent="0.3">
      <c r="A47" s="1" t="s">
        <v>58</v>
      </c>
    </row>
    <row r="48" spans="1:58" ht="16.5" x14ac:dyDescent="0.25">
      <c r="A48" s="28" t="s">
        <v>59</v>
      </c>
      <c r="B48" s="29">
        <f>SUM(B49:B51)</f>
        <v>18</v>
      </c>
      <c r="C48" s="29">
        <f t="shared" ref="C48:O48" si="23">SUM(C49:C51)</f>
        <v>30</v>
      </c>
      <c r="D48" s="29">
        <f t="shared" si="23"/>
        <v>48</v>
      </c>
      <c r="E48" s="29">
        <f t="shared" si="23"/>
        <v>3</v>
      </c>
      <c r="F48" s="29">
        <f t="shared" si="23"/>
        <v>35</v>
      </c>
      <c r="G48" s="29">
        <f t="shared" si="23"/>
        <v>1</v>
      </c>
      <c r="H48" s="29">
        <f t="shared" si="23"/>
        <v>0</v>
      </c>
      <c r="I48" s="29">
        <f t="shared" si="23"/>
        <v>1</v>
      </c>
      <c r="J48" s="29">
        <f t="shared" si="23"/>
        <v>4</v>
      </c>
      <c r="K48" s="29">
        <f t="shared" si="23"/>
        <v>16</v>
      </c>
      <c r="L48" s="29">
        <f>L49+L50+L51</f>
        <v>15</v>
      </c>
      <c r="M48" s="29">
        <f t="shared" si="23"/>
        <v>485</v>
      </c>
      <c r="N48" s="29">
        <f t="shared" si="23"/>
        <v>345</v>
      </c>
      <c r="O48" s="34">
        <f t="shared" si="23"/>
        <v>190</v>
      </c>
      <c r="P48" s="30">
        <f>IFERROR(O48/SUM(F48,J48),0)</f>
        <v>4.8717948717948714</v>
      </c>
      <c r="Q48" s="347">
        <f>(E48+F48+G48+H48)/L48</f>
        <v>2.6</v>
      </c>
      <c r="R48" s="31">
        <f>IFERROR((N48/M48)*100,0)</f>
        <v>71.134020618556704</v>
      </c>
      <c r="S48" s="31">
        <f>IFERROR((I48/SUM(F48,J48))*100,0)</f>
        <v>2.5641025641025639</v>
      </c>
      <c r="T48" s="360">
        <f>(M48-N48)/(E48+F48+G48+H48)</f>
        <v>3.5897435897435899</v>
      </c>
    </row>
    <row r="49" spans="1:20" ht="16.5" x14ac:dyDescent="0.25">
      <c r="A49" s="4" t="str">
        <f>A37</f>
        <v>NEO UCI</v>
      </c>
      <c r="B49" s="3">
        <f t="shared" ref="B49:N49" si="24">B37</f>
        <v>10</v>
      </c>
      <c r="C49" s="3">
        <f t="shared" si="24"/>
        <v>8</v>
      </c>
      <c r="D49" s="182">
        <f t="shared" si="24"/>
        <v>18</v>
      </c>
      <c r="E49" s="3">
        <f t="shared" si="24"/>
        <v>0</v>
      </c>
      <c r="F49" s="3">
        <f t="shared" si="24"/>
        <v>16</v>
      </c>
      <c r="G49" s="3">
        <f t="shared" si="24"/>
        <v>0</v>
      </c>
      <c r="H49" s="3">
        <f t="shared" si="24"/>
        <v>0</v>
      </c>
      <c r="I49" s="182">
        <f t="shared" si="24"/>
        <v>0</v>
      </c>
      <c r="J49" s="182">
        <f t="shared" si="24"/>
        <v>0</v>
      </c>
      <c r="K49" s="3">
        <f t="shared" si="24"/>
        <v>9</v>
      </c>
      <c r="L49" s="3">
        <v>9</v>
      </c>
      <c r="M49" s="3">
        <f t="shared" si="24"/>
        <v>270</v>
      </c>
      <c r="N49" s="3">
        <f t="shared" si="24"/>
        <v>190</v>
      </c>
      <c r="O49" s="6">
        <v>89</v>
      </c>
      <c r="P49" s="11">
        <f>IFERROR(O49/SUM(F49,J49),0)</f>
        <v>5.5625</v>
      </c>
      <c r="Q49" s="190">
        <f>(E49+F49+G49+H49)/L49</f>
        <v>1.7777777777777777</v>
      </c>
      <c r="R49" s="60">
        <f>IFERROR((N49/M49)*100,0)</f>
        <v>70.370370370370367</v>
      </c>
      <c r="S49" s="12">
        <f>IFERROR((I49/SUM(F49,J49))*100,0)</f>
        <v>0</v>
      </c>
      <c r="T49" s="13">
        <f>(M49-N49)/(E49+F49+G49+H49)</f>
        <v>5</v>
      </c>
    </row>
    <row r="50" spans="1:20" ht="16.5" x14ac:dyDescent="0.25">
      <c r="A50" s="4" t="str">
        <f t="shared" ref="A50:K50" si="25">A40</f>
        <v>PED. UTI</v>
      </c>
      <c r="B50" s="3">
        <f t="shared" si="25"/>
        <v>0</v>
      </c>
      <c r="C50" s="3">
        <f t="shared" si="25"/>
        <v>8</v>
      </c>
      <c r="D50" s="182">
        <f t="shared" si="25"/>
        <v>8</v>
      </c>
      <c r="E50" s="3">
        <f t="shared" si="25"/>
        <v>2</v>
      </c>
      <c r="F50" s="3">
        <f t="shared" si="25"/>
        <v>5</v>
      </c>
      <c r="G50" s="3">
        <f t="shared" si="25"/>
        <v>0</v>
      </c>
      <c r="H50" s="3">
        <f t="shared" si="25"/>
        <v>0</v>
      </c>
      <c r="I50" s="182">
        <f t="shared" si="25"/>
        <v>0</v>
      </c>
      <c r="J50" s="182">
        <f t="shared" si="25"/>
        <v>2</v>
      </c>
      <c r="K50" s="3">
        <f t="shared" si="25"/>
        <v>4</v>
      </c>
      <c r="L50" s="3">
        <v>3</v>
      </c>
      <c r="M50" s="3">
        <f>M40</f>
        <v>125</v>
      </c>
      <c r="N50" s="3">
        <f>N40</f>
        <v>121</v>
      </c>
      <c r="O50" s="6">
        <v>54</v>
      </c>
      <c r="P50" s="11">
        <f>IFERROR(O50/SUM(F50,J50),0)</f>
        <v>7.7142857142857144</v>
      </c>
      <c r="Q50" s="190">
        <f>(E50+F50+G50+H50)/L50</f>
        <v>2.3333333333333335</v>
      </c>
      <c r="R50" s="60">
        <f>IFERROR((N50/M50)*100,0)</f>
        <v>96.8</v>
      </c>
      <c r="S50" s="12">
        <f>IFERROR((I50/SUM(F50,J50))*100,0)</f>
        <v>0</v>
      </c>
      <c r="T50" s="13">
        <f>(M50-N50)/(E50+F50+G50+H50)</f>
        <v>0.5714285714285714</v>
      </c>
    </row>
    <row r="51" spans="1:20" ht="17.25" thickBot="1" x14ac:dyDescent="0.3">
      <c r="A51" s="4" t="str">
        <f>A42</f>
        <v>UCI MUJER</v>
      </c>
      <c r="B51" s="3">
        <f t="shared" ref="B51:N51" si="26">B42</f>
        <v>8</v>
      </c>
      <c r="C51" s="3">
        <f t="shared" si="26"/>
        <v>14</v>
      </c>
      <c r="D51" s="182">
        <f t="shared" si="26"/>
        <v>22</v>
      </c>
      <c r="E51" s="3">
        <f t="shared" si="26"/>
        <v>1</v>
      </c>
      <c r="F51" s="3">
        <f t="shared" si="26"/>
        <v>14</v>
      </c>
      <c r="G51" s="3">
        <f t="shared" si="26"/>
        <v>1</v>
      </c>
      <c r="H51" s="3">
        <f t="shared" si="26"/>
        <v>0</v>
      </c>
      <c r="I51" s="182">
        <f t="shared" si="26"/>
        <v>1</v>
      </c>
      <c r="J51" s="182">
        <f t="shared" si="26"/>
        <v>2</v>
      </c>
      <c r="K51" s="3">
        <f t="shared" si="26"/>
        <v>3</v>
      </c>
      <c r="L51" s="3">
        <v>3</v>
      </c>
      <c r="M51" s="3">
        <f t="shared" si="26"/>
        <v>90</v>
      </c>
      <c r="N51" s="3">
        <f t="shared" si="26"/>
        <v>34</v>
      </c>
      <c r="O51" s="6">
        <v>47</v>
      </c>
      <c r="P51" s="14">
        <f>IFERROR(O51/SUM(F51,J51),0)</f>
        <v>2.9375</v>
      </c>
      <c r="Q51" s="362">
        <f>(E51+F51+G51+H51)/L51</f>
        <v>5.333333333333333</v>
      </c>
      <c r="R51" s="61">
        <f>IFERROR((N51/M51)*100,0)</f>
        <v>37.777777777777779</v>
      </c>
      <c r="S51" s="15">
        <f>IFERROR((I51/SUM(F51,J51))*100,0)</f>
        <v>6.25</v>
      </c>
      <c r="T51" s="16">
        <f>(M51-N51)/(E51+F51+G51+H51)</f>
        <v>3.5</v>
      </c>
    </row>
    <row r="54" spans="1:20" ht="14.25" customHeight="1" x14ac:dyDescent="0.25">
      <c r="A54" s="495" t="s">
        <v>61</v>
      </c>
      <c r="B54" s="5" t="s">
        <v>1</v>
      </c>
      <c r="C54" s="5" t="s">
        <v>64</v>
      </c>
    </row>
    <row r="55" spans="1:20" x14ac:dyDescent="0.25">
      <c r="A55" s="495"/>
      <c r="B55" s="3">
        <v>425</v>
      </c>
      <c r="C55" s="3">
        <v>426</v>
      </c>
    </row>
    <row r="56" spans="1:20" ht="16.5" hidden="1" x14ac:dyDescent="0.25">
      <c r="A56" s="495" t="s">
        <v>62</v>
      </c>
      <c r="B56" s="5" t="s">
        <v>1</v>
      </c>
      <c r="C56" s="5" t="s">
        <v>64</v>
      </c>
    </row>
    <row r="57" spans="1:20" ht="15" hidden="1" x14ac:dyDescent="0.25">
      <c r="A57" s="495"/>
      <c r="B57" s="3"/>
      <c r="C57" s="3"/>
    </row>
    <row r="58" spans="1:20" ht="14.25" customHeight="1" x14ac:dyDescent="0.25">
      <c r="A58" s="495" t="s">
        <v>63</v>
      </c>
      <c r="B58" s="5" t="s">
        <v>65</v>
      </c>
      <c r="C58" s="5" t="s">
        <v>66</v>
      </c>
    </row>
    <row r="59" spans="1:20" ht="16.5" customHeight="1" x14ac:dyDescent="0.25">
      <c r="A59" s="495"/>
      <c r="B59" s="3">
        <v>263</v>
      </c>
      <c r="C59" s="3">
        <v>248</v>
      </c>
    </row>
    <row r="60" spans="1:20" ht="14.25" customHeight="1" x14ac:dyDescent="0.25">
      <c r="A60" s="495"/>
      <c r="B60" s="496">
        <f>SUM(B59:C59)</f>
        <v>511</v>
      </c>
      <c r="C60" s="496"/>
    </row>
    <row r="62" spans="1:20" ht="14.25" customHeight="1" x14ac:dyDescent="0.25"/>
    <row r="63" spans="1:20" x14ac:dyDescent="0.25">
      <c r="D63" s="1" t="s">
        <v>522</v>
      </c>
    </row>
    <row r="65" spans="4:13" x14ac:dyDescent="0.25">
      <c r="D65" s="192" t="s">
        <v>270</v>
      </c>
      <c r="E65" s="68" t="s">
        <v>271</v>
      </c>
      <c r="F65" s="68"/>
      <c r="G65" s="68"/>
      <c r="H65" s="68" t="s">
        <v>274</v>
      </c>
      <c r="I65" s="192" t="s">
        <v>474</v>
      </c>
      <c r="J65" s="192" t="s">
        <v>475</v>
      </c>
      <c r="K65" s="565" t="s">
        <v>296</v>
      </c>
      <c r="L65" s="566"/>
      <c r="M65" s="567"/>
    </row>
    <row r="66" spans="4:13" ht="15" x14ac:dyDescent="0.25">
      <c r="D66" s="67" t="s">
        <v>185</v>
      </c>
      <c r="E66" s="67" t="s">
        <v>186</v>
      </c>
      <c r="F66" s="211"/>
      <c r="G66" s="211"/>
      <c r="H66" s="69">
        <v>185</v>
      </c>
      <c r="I66" s="67" t="s">
        <v>523</v>
      </c>
      <c r="J66" s="67" t="s">
        <v>524</v>
      </c>
      <c r="K66" s="67" t="s">
        <v>105</v>
      </c>
      <c r="L66" s="68"/>
      <c r="M66" s="68"/>
    </row>
    <row r="67" spans="4:13" ht="15" x14ac:dyDescent="0.25">
      <c r="D67" s="67" t="s">
        <v>525</v>
      </c>
      <c r="E67" s="67" t="s">
        <v>526</v>
      </c>
      <c r="F67" s="194"/>
      <c r="G67" s="194"/>
      <c r="H67" s="69">
        <v>179</v>
      </c>
      <c r="I67" s="67" t="s">
        <v>387</v>
      </c>
      <c r="J67" s="67" t="s">
        <v>527</v>
      </c>
      <c r="K67" s="67" t="s">
        <v>91</v>
      </c>
      <c r="L67" s="68"/>
      <c r="M67" s="68"/>
    </row>
    <row r="68" spans="4:13" ht="15" x14ac:dyDescent="0.25">
      <c r="D68" s="67" t="s">
        <v>528</v>
      </c>
      <c r="E68" s="67" t="s">
        <v>529</v>
      </c>
      <c r="F68" s="194"/>
      <c r="G68" s="194"/>
      <c r="H68" s="69">
        <v>49</v>
      </c>
      <c r="I68" s="67" t="s">
        <v>457</v>
      </c>
      <c r="J68" s="67" t="s">
        <v>530</v>
      </c>
      <c r="K68" s="67" t="s">
        <v>207</v>
      </c>
      <c r="L68" s="68"/>
      <c r="M68" s="68"/>
    </row>
    <row r="69" spans="4:13" ht="15" x14ac:dyDescent="0.25">
      <c r="D69" s="67" t="s">
        <v>531</v>
      </c>
      <c r="E69" s="67" t="s">
        <v>532</v>
      </c>
      <c r="F69" s="194"/>
      <c r="G69" s="194"/>
      <c r="H69" s="69">
        <v>176</v>
      </c>
      <c r="I69" s="67" t="s">
        <v>463</v>
      </c>
      <c r="J69" s="67" t="s">
        <v>533</v>
      </c>
      <c r="K69" s="67" t="s">
        <v>77</v>
      </c>
      <c r="L69" s="68"/>
      <c r="M69" s="68"/>
    </row>
    <row r="70" spans="4:13" ht="15" x14ac:dyDescent="0.25">
      <c r="D70" s="67" t="s">
        <v>534</v>
      </c>
      <c r="E70" s="67" t="s">
        <v>535</v>
      </c>
      <c r="F70" s="194"/>
      <c r="G70" s="194"/>
      <c r="H70" s="69">
        <v>88</v>
      </c>
      <c r="I70" s="67" t="s">
        <v>462</v>
      </c>
      <c r="J70" s="67" t="s">
        <v>536</v>
      </c>
      <c r="K70" s="67" t="s">
        <v>91</v>
      </c>
      <c r="L70" s="68"/>
      <c r="M70" s="68"/>
    </row>
    <row r="71" spans="4:13" ht="15" x14ac:dyDescent="0.25">
      <c r="D71" s="67" t="s">
        <v>537</v>
      </c>
      <c r="E71" s="67" t="s">
        <v>538</v>
      </c>
      <c r="F71" s="211"/>
      <c r="G71" s="211"/>
      <c r="H71" s="69">
        <v>80</v>
      </c>
      <c r="I71" s="67" t="s">
        <v>539</v>
      </c>
      <c r="J71" s="67" t="s">
        <v>536</v>
      </c>
      <c r="K71" s="67" t="s">
        <v>91</v>
      </c>
      <c r="L71" s="68"/>
      <c r="M71" s="68"/>
    </row>
    <row r="72" spans="4:13" ht="15" x14ac:dyDescent="0.25">
      <c r="D72" s="67" t="s">
        <v>540</v>
      </c>
      <c r="E72" s="67" t="s">
        <v>541</v>
      </c>
      <c r="F72" s="194"/>
      <c r="G72" s="194"/>
      <c r="H72" s="69">
        <v>73</v>
      </c>
      <c r="I72" s="67" t="s">
        <v>542</v>
      </c>
      <c r="J72" s="67" t="s">
        <v>536</v>
      </c>
      <c r="K72" s="67" t="s">
        <v>110</v>
      </c>
      <c r="L72" s="68"/>
      <c r="M72" s="68"/>
    </row>
    <row r="73" spans="4:13" ht="15" x14ac:dyDescent="0.25">
      <c r="D73" s="67" t="s">
        <v>543</v>
      </c>
      <c r="E73" s="67" t="s">
        <v>544</v>
      </c>
      <c r="F73" s="211"/>
      <c r="G73" s="211"/>
      <c r="H73" s="69">
        <v>47</v>
      </c>
      <c r="I73" s="67" t="s">
        <v>545</v>
      </c>
      <c r="J73" s="67" t="s">
        <v>546</v>
      </c>
      <c r="K73" s="67" t="s">
        <v>77</v>
      </c>
      <c r="L73" s="68"/>
      <c r="M73" s="68"/>
    </row>
    <row r="74" spans="4:13" ht="15" x14ac:dyDescent="0.25">
      <c r="D74" s="67" t="s">
        <v>547</v>
      </c>
      <c r="E74" s="67" t="s">
        <v>548</v>
      </c>
      <c r="F74" s="211"/>
      <c r="G74" s="211"/>
      <c r="H74" s="69">
        <v>56</v>
      </c>
      <c r="I74" s="67" t="s">
        <v>460</v>
      </c>
      <c r="J74" s="67" t="s">
        <v>549</v>
      </c>
      <c r="K74" s="67" t="s">
        <v>466</v>
      </c>
      <c r="L74" s="68"/>
      <c r="M74" s="68"/>
    </row>
    <row r="75" spans="4:13" ht="15" x14ac:dyDescent="0.25">
      <c r="D75" s="67" t="s">
        <v>550</v>
      </c>
      <c r="E75" s="67" t="s">
        <v>551</v>
      </c>
      <c r="F75" s="194"/>
      <c r="G75" s="194"/>
      <c r="H75" s="69">
        <v>43</v>
      </c>
      <c r="I75" s="67" t="s">
        <v>552</v>
      </c>
      <c r="J75" s="67" t="s">
        <v>553</v>
      </c>
      <c r="K75" s="67" t="s">
        <v>91</v>
      </c>
      <c r="L75" s="68"/>
      <c r="M75" s="68"/>
    </row>
    <row r="76" spans="4:13" ht="15" x14ac:dyDescent="0.25">
      <c r="D76" s="67" t="s">
        <v>419</v>
      </c>
      <c r="E76" s="67" t="s">
        <v>420</v>
      </c>
      <c r="F76" s="211"/>
      <c r="G76" s="211"/>
      <c r="H76" s="69">
        <v>62</v>
      </c>
      <c r="I76" s="67" t="s">
        <v>554</v>
      </c>
      <c r="J76" s="67" t="s">
        <v>555</v>
      </c>
      <c r="K76" s="67" t="s">
        <v>91</v>
      </c>
      <c r="L76" s="68"/>
      <c r="M76" s="68"/>
    </row>
    <row r="77" spans="4:13" ht="15" x14ac:dyDescent="0.25">
      <c r="D77" s="67" t="s">
        <v>556</v>
      </c>
      <c r="E77" s="67" t="s">
        <v>557</v>
      </c>
      <c r="F77" s="194"/>
      <c r="G77" s="194"/>
      <c r="H77" s="69">
        <v>40</v>
      </c>
      <c r="I77" s="67" t="s">
        <v>558</v>
      </c>
      <c r="J77" s="67" t="s">
        <v>555</v>
      </c>
      <c r="K77" s="67" t="s">
        <v>91</v>
      </c>
      <c r="L77" s="68"/>
      <c r="M77" s="68"/>
    </row>
    <row r="78" spans="4:13" ht="15" x14ac:dyDescent="0.25">
      <c r="D78" s="67" t="s">
        <v>559</v>
      </c>
      <c r="E78" s="67" t="s">
        <v>560</v>
      </c>
      <c r="F78" s="194"/>
      <c r="G78" s="194"/>
      <c r="H78" s="69">
        <v>40</v>
      </c>
      <c r="I78" s="67" t="s">
        <v>561</v>
      </c>
      <c r="J78" s="67" t="s">
        <v>562</v>
      </c>
      <c r="K78" s="67" t="s">
        <v>105</v>
      </c>
      <c r="L78" s="68"/>
      <c r="M78" s="68"/>
    </row>
  </sheetData>
  <mergeCells count="31">
    <mergeCell ref="K65:M65"/>
    <mergeCell ref="Q10:Q11"/>
    <mergeCell ref="O9:O11"/>
    <mergeCell ref="P9:T9"/>
    <mergeCell ref="B10:B11"/>
    <mergeCell ref="C10:C11"/>
    <mergeCell ref="D10:D11"/>
    <mergeCell ref="E10:E11"/>
    <mergeCell ref="F10:F11"/>
    <mergeCell ref="G10:I10"/>
    <mergeCell ref="J10:J11"/>
    <mergeCell ref="P10:P11"/>
    <mergeCell ref="U10:U11"/>
    <mergeCell ref="V10:V11"/>
    <mergeCell ref="A54:A55"/>
    <mergeCell ref="A58:A60"/>
    <mergeCell ref="B60:C60"/>
    <mergeCell ref="A56:A57"/>
    <mergeCell ref="A3:T3"/>
    <mergeCell ref="A4:T4"/>
    <mergeCell ref="A5:T5"/>
    <mergeCell ref="A9:A11"/>
    <mergeCell ref="B9:D9"/>
    <mergeCell ref="E9:J9"/>
    <mergeCell ref="K9:K11"/>
    <mergeCell ref="L9:L11"/>
    <mergeCell ref="M9:M11"/>
    <mergeCell ref="N9:N11"/>
    <mergeCell ref="R10:R11"/>
    <mergeCell ref="S10:S11"/>
    <mergeCell ref="T10:T11"/>
  </mergeCells>
  <pageMargins left="0.25" right="0.25" top="0.75" bottom="0.75" header="0.3" footer="0.3"/>
  <pageSetup paperSize="9" scale="54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BF81"/>
  <sheetViews>
    <sheetView showGridLines="0" zoomScale="71" zoomScaleNormal="71" workbookViewId="0">
      <selection activeCell="E9" sqref="E9:J9"/>
    </sheetView>
  </sheetViews>
  <sheetFormatPr baseColWidth="10" defaultRowHeight="14.25" x14ac:dyDescent="0.25"/>
  <cols>
    <col min="1" max="1" width="37.140625" style="1" customWidth="1"/>
    <col min="2" max="2" width="9.7109375" style="1" customWidth="1"/>
    <col min="3" max="3" width="10.85546875" style="1" customWidth="1"/>
    <col min="4" max="5" width="9.7109375" style="1" customWidth="1"/>
    <col min="6" max="6" width="10.85546875" style="1" customWidth="1"/>
    <col min="7" max="7" width="9" style="1" customWidth="1"/>
    <col min="8" max="8" width="10.7109375" style="1" customWidth="1"/>
    <col min="9" max="9" width="12.140625" style="1" customWidth="1"/>
    <col min="10" max="10" width="10.28515625" style="1" customWidth="1"/>
    <col min="11" max="11" width="9.7109375" style="1" customWidth="1"/>
    <col min="12" max="12" width="11.5703125" style="1" customWidth="1"/>
    <col min="13" max="15" width="9.7109375" style="1" customWidth="1"/>
    <col min="16" max="18" width="10.7109375" style="1" customWidth="1"/>
    <col min="19" max="19" width="10.7109375" style="107" customWidth="1"/>
    <col min="20" max="20" width="10.7109375" style="1" customWidth="1"/>
    <col min="21" max="21" width="27.28515625" style="212" hidden="1" customWidth="1"/>
    <col min="22" max="22" width="8.5703125" style="212" hidden="1" customWidth="1"/>
    <col min="23" max="26" width="0" style="1" hidden="1" customWidth="1"/>
    <col min="27" max="16384" width="11.42578125" style="1"/>
  </cols>
  <sheetData>
    <row r="3" spans="1:58" ht="15.75" x14ac:dyDescent="0.25">
      <c r="A3" s="510" t="s">
        <v>146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</row>
    <row r="4" spans="1:58" ht="15.75" x14ac:dyDescent="0.25">
      <c r="A4" s="510" t="s">
        <v>147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</row>
    <row r="5" spans="1:58" ht="15.75" x14ac:dyDescent="0.25">
      <c r="A5" s="510" t="s">
        <v>563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</row>
    <row r="7" spans="1:58" x14ac:dyDescent="0.25">
      <c r="A7" s="33" t="s">
        <v>45</v>
      </c>
    </row>
    <row r="8" spans="1:58" ht="15" thickBot="1" x14ac:dyDescent="0.3">
      <c r="A8" s="33" t="s">
        <v>46</v>
      </c>
    </row>
    <row r="9" spans="1:58" s="2" customFormat="1" ht="16.5" customHeight="1" x14ac:dyDescent="0.25">
      <c r="A9" s="512" t="s">
        <v>34</v>
      </c>
      <c r="B9" s="515" t="s">
        <v>48</v>
      </c>
      <c r="C9" s="516"/>
      <c r="D9" s="517"/>
      <c r="E9" s="518" t="s">
        <v>10</v>
      </c>
      <c r="F9" s="519"/>
      <c r="G9" s="519"/>
      <c r="H9" s="519"/>
      <c r="I9" s="519"/>
      <c r="J9" s="520"/>
      <c r="K9" s="521" t="s">
        <v>222</v>
      </c>
      <c r="L9" s="521" t="s">
        <v>223</v>
      </c>
      <c r="M9" s="524" t="s">
        <v>39</v>
      </c>
      <c r="N9" s="524" t="s">
        <v>36</v>
      </c>
      <c r="O9" s="527" t="s">
        <v>37</v>
      </c>
      <c r="P9" s="528" t="s">
        <v>38</v>
      </c>
      <c r="Q9" s="529"/>
      <c r="R9" s="529"/>
      <c r="S9" s="529"/>
      <c r="T9" s="540"/>
      <c r="U9" s="466"/>
      <c r="V9" s="218"/>
    </row>
    <row r="10" spans="1:58" s="2" customFormat="1" ht="16.5" customHeight="1" x14ac:dyDescent="0.25">
      <c r="A10" s="513"/>
      <c r="B10" s="530" t="s">
        <v>1</v>
      </c>
      <c r="C10" s="532" t="s">
        <v>2</v>
      </c>
      <c r="D10" s="534" t="s">
        <v>3</v>
      </c>
      <c r="E10" s="522" t="s">
        <v>4</v>
      </c>
      <c r="F10" s="503" t="s">
        <v>5</v>
      </c>
      <c r="G10" s="505" t="s">
        <v>9</v>
      </c>
      <c r="H10" s="505"/>
      <c r="I10" s="505"/>
      <c r="J10" s="506" t="s">
        <v>8</v>
      </c>
      <c r="K10" s="522"/>
      <c r="L10" s="522"/>
      <c r="M10" s="525"/>
      <c r="N10" s="525"/>
      <c r="O10" s="506"/>
      <c r="P10" s="508" t="s">
        <v>41</v>
      </c>
      <c r="Q10" s="497" t="s">
        <v>40</v>
      </c>
      <c r="R10" s="497" t="s">
        <v>43</v>
      </c>
      <c r="S10" s="581" t="s">
        <v>42</v>
      </c>
      <c r="T10" s="534" t="s">
        <v>44</v>
      </c>
      <c r="U10" s="578" t="s">
        <v>224</v>
      </c>
      <c r="V10" s="579" t="s">
        <v>225</v>
      </c>
    </row>
    <row r="11" spans="1:58" s="2" customFormat="1" ht="56.25" customHeight="1" thickBot="1" x14ac:dyDescent="0.3">
      <c r="A11" s="514"/>
      <c r="B11" s="531"/>
      <c r="C11" s="533"/>
      <c r="D11" s="535"/>
      <c r="E11" s="523"/>
      <c r="F11" s="504"/>
      <c r="G11" s="175" t="s">
        <v>6</v>
      </c>
      <c r="H11" s="189" t="s">
        <v>7</v>
      </c>
      <c r="I11" s="188" t="s">
        <v>47</v>
      </c>
      <c r="J11" s="507"/>
      <c r="K11" s="523"/>
      <c r="L11" s="523"/>
      <c r="M11" s="526"/>
      <c r="N11" s="526"/>
      <c r="O11" s="507"/>
      <c r="P11" s="509"/>
      <c r="Q11" s="498"/>
      <c r="R11" s="498"/>
      <c r="S11" s="582"/>
      <c r="T11" s="535"/>
      <c r="U11" s="578"/>
      <c r="V11" s="579"/>
      <c r="X11" s="178"/>
      <c r="Y11" s="178"/>
    </row>
    <row r="12" spans="1:58" ht="16.5" x14ac:dyDescent="0.25">
      <c r="A12" s="48" t="s">
        <v>11</v>
      </c>
      <c r="B12" s="49">
        <f t="shared" ref="B12:K12" si="0">SUM(B13,B22,B27,B32,B36)</f>
        <v>815</v>
      </c>
      <c r="C12" s="50">
        <f t="shared" si="0"/>
        <v>294</v>
      </c>
      <c r="D12" s="51">
        <f t="shared" si="0"/>
        <v>1109</v>
      </c>
      <c r="E12" s="49">
        <f t="shared" si="0"/>
        <v>816</v>
      </c>
      <c r="F12" s="50">
        <f t="shared" si="0"/>
        <v>298</v>
      </c>
      <c r="G12" s="50">
        <f t="shared" si="0"/>
        <v>9</v>
      </c>
      <c r="H12" s="50">
        <f t="shared" si="0"/>
        <v>0</v>
      </c>
      <c r="I12" s="50">
        <f t="shared" si="0"/>
        <v>9</v>
      </c>
      <c r="J12" s="51">
        <f t="shared" si="0"/>
        <v>825</v>
      </c>
      <c r="K12" s="49">
        <f t="shared" si="0"/>
        <v>217</v>
      </c>
      <c r="L12" s="78">
        <f>L13+L22+L27+L32+L36</f>
        <v>181</v>
      </c>
      <c r="M12" s="50">
        <f>SUM(M13,M22,M27,M32,M36)</f>
        <v>5723</v>
      </c>
      <c r="N12" s="50">
        <f>SUM(N13,N22,N27,N32,N36)</f>
        <v>4448</v>
      </c>
      <c r="O12" s="51">
        <f>SUM(O13,O22,O27,O32,O36)</f>
        <v>4243</v>
      </c>
      <c r="P12" s="253">
        <f>IFERROR(O12/J12,0)</f>
        <v>5.1430303030303026</v>
      </c>
      <c r="Q12" s="63">
        <f t="shared" ref="Q12:Q22" si="1">(E12+F12+G12+H12)/L12</f>
        <v>6.2044198895027627</v>
      </c>
      <c r="R12" s="53">
        <f>IFERROR((N12/M12)*100,0)</f>
        <v>77.72147475100472</v>
      </c>
      <c r="S12" s="63">
        <f>IFERROR((I12/J12)*100,0)</f>
        <v>1.0909090909090911</v>
      </c>
      <c r="T12" s="66">
        <f>(M12-N12)/(E12+F12+G12+H12)</f>
        <v>1.1353517364203027</v>
      </c>
      <c r="U12" s="127"/>
      <c r="V12" s="219"/>
    </row>
    <row r="13" spans="1:58" ht="16.5" x14ac:dyDescent="0.25">
      <c r="A13" s="45" t="s">
        <v>12</v>
      </c>
      <c r="B13" s="35">
        <f>SUM(B14:B21)</f>
        <v>562</v>
      </c>
      <c r="C13" s="17">
        <f t="shared" ref="C13:O13" si="2">SUM(C14:C21)</f>
        <v>239</v>
      </c>
      <c r="D13" s="36">
        <f t="shared" si="2"/>
        <v>801</v>
      </c>
      <c r="E13" s="35">
        <f t="shared" si="2"/>
        <v>570</v>
      </c>
      <c r="F13" s="17">
        <f t="shared" si="2"/>
        <v>241</v>
      </c>
      <c r="G13" s="17">
        <f t="shared" si="2"/>
        <v>0</v>
      </c>
      <c r="H13" s="17">
        <f t="shared" si="2"/>
        <v>0</v>
      </c>
      <c r="I13" s="17">
        <f t="shared" si="2"/>
        <v>0</v>
      </c>
      <c r="J13" s="36">
        <f t="shared" si="2"/>
        <v>570</v>
      </c>
      <c r="K13" s="414">
        <f t="shared" si="2"/>
        <v>105</v>
      </c>
      <c r="L13" s="17">
        <f t="shared" si="2"/>
        <v>77</v>
      </c>
      <c r="M13" s="17">
        <f t="shared" si="2"/>
        <v>2428</v>
      </c>
      <c r="N13" s="17">
        <f t="shared" si="2"/>
        <v>2083</v>
      </c>
      <c r="O13" s="443">
        <f t="shared" si="2"/>
        <v>1706</v>
      </c>
      <c r="P13" s="8">
        <f>IFERROR(O13/J13,0)</f>
        <v>2.9929824561403509</v>
      </c>
      <c r="Q13" s="62">
        <f t="shared" si="1"/>
        <v>10.532467532467532</v>
      </c>
      <c r="R13" s="59">
        <f>IFERROR((N13/M13)*100,0)</f>
        <v>85.790774299835263</v>
      </c>
      <c r="S13" s="62">
        <f>IFERROR((I13/J13)*100,0)</f>
        <v>0</v>
      </c>
      <c r="T13" s="65">
        <f>(M13-N13)/(E13+F13+G13+H13)</f>
        <v>0.42540073982737359</v>
      </c>
      <c r="U13" s="127">
        <f>SUM(U14:U21,U42:U44)</f>
        <v>34</v>
      </c>
      <c r="V13" s="219"/>
    </row>
    <row r="14" spans="1:58" ht="16.5" x14ac:dyDescent="0.2">
      <c r="A14" s="46" t="s">
        <v>13</v>
      </c>
      <c r="B14" s="431">
        <v>420</v>
      </c>
      <c r="C14" s="439">
        <v>119</v>
      </c>
      <c r="D14" s="408">
        <f>SUM(B14:C14)</f>
        <v>539</v>
      </c>
      <c r="E14" s="423">
        <v>428</v>
      </c>
      <c r="F14" s="192">
        <v>113</v>
      </c>
      <c r="G14" s="110">
        <v>0</v>
      </c>
      <c r="H14" s="103">
        <v>0</v>
      </c>
      <c r="I14" s="215">
        <f>SUM(G14:H14)</f>
        <v>0</v>
      </c>
      <c r="J14" s="213">
        <f>SUM(E14,I14)</f>
        <v>428</v>
      </c>
      <c r="K14" s="440">
        <v>65</v>
      </c>
      <c r="L14" s="439">
        <v>56</v>
      </c>
      <c r="M14" s="439">
        <v>1743</v>
      </c>
      <c r="N14" s="439">
        <v>1662</v>
      </c>
      <c r="O14" s="444">
        <v>1371</v>
      </c>
      <c r="P14" s="216">
        <f>IFERROR(O14/J14,0)</f>
        <v>3.2032710280373831</v>
      </c>
      <c r="Q14" s="190">
        <f t="shared" si="1"/>
        <v>9.6607142857142865</v>
      </c>
      <c r="R14" s="217">
        <f>IFERROR((N14/M14)*100,0)</f>
        <v>95.352839931153184</v>
      </c>
      <c r="S14" s="242">
        <f>IFERROR((I14/J14)*100,0)</f>
        <v>0</v>
      </c>
      <c r="T14" s="361">
        <f t="shared" ref="T14:T43" si="3">(M14-N14)/(E14+F14+G14+H14)</f>
        <v>0.14972273567467653</v>
      </c>
      <c r="U14" s="128">
        <v>10</v>
      </c>
      <c r="V14" s="219"/>
    </row>
    <row r="15" spans="1:58" s="148" customFormat="1" ht="16.5" x14ac:dyDescent="0.2">
      <c r="A15" s="191" t="s">
        <v>239</v>
      </c>
      <c r="B15" s="432">
        <v>55</v>
      </c>
      <c r="C15" s="192">
        <v>8</v>
      </c>
      <c r="D15" s="408">
        <f t="shared" ref="D15:D20" si="4">SUM(B15:C15)</f>
        <v>63</v>
      </c>
      <c r="E15" s="423">
        <v>67</v>
      </c>
      <c r="F15" s="192">
        <v>1</v>
      </c>
      <c r="G15" s="110">
        <v>0</v>
      </c>
      <c r="H15" s="103">
        <v>0</v>
      </c>
      <c r="I15" s="215">
        <f>G15+H15</f>
        <v>0</v>
      </c>
      <c r="J15" s="213">
        <f t="shared" ref="J15:J21" si="5">SUM(E15,I15)</f>
        <v>67</v>
      </c>
      <c r="K15" s="417">
        <v>0</v>
      </c>
      <c r="L15" s="273">
        <v>10</v>
      </c>
      <c r="M15" s="273">
        <v>310</v>
      </c>
      <c r="N15" s="439">
        <v>98</v>
      </c>
      <c r="O15" s="444">
        <v>120</v>
      </c>
      <c r="P15" s="216">
        <f>IFERROR(O15/J15,0)</f>
        <v>1.791044776119403</v>
      </c>
      <c r="Q15" s="190">
        <f t="shared" si="1"/>
        <v>6.8</v>
      </c>
      <c r="R15" s="217">
        <f>IFERROR((N15/M15)*100,0)</f>
        <v>31.612903225806448</v>
      </c>
      <c r="S15" s="242">
        <f>IFERROR((I15/J15)*100,0)</f>
        <v>0</v>
      </c>
      <c r="T15" s="361">
        <f t="shared" si="3"/>
        <v>3.1176470588235294</v>
      </c>
      <c r="U15" s="128"/>
      <c r="V15" s="219"/>
      <c r="W15" s="1"/>
      <c r="X15" s="1"/>
      <c r="Y15" s="1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</row>
    <row r="16" spans="1:58" ht="16.5" x14ac:dyDescent="0.2">
      <c r="A16" s="46" t="s">
        <v>14</v>
      </c>
      <c r="B16" s="432">
        <v>27</v>
      </c>
      <c r="C16" s="192">
        <v>37</v>
      </c>
      <c r="D16" s="408">
        <f t="shared" si="4"/>
        <v>64</v>
      </c>
      <c r="E16" s="423">
        <v>65</v>
      </c>
      <c r="F16" s="192">
        <v>2</v>
      </c>
      <c r="G16" s="110">
        <v>0</v>
      </c>
      <c r="H16" s="103">
        <v>0</v>
      </c>
      <c r="I16" s="215">
        <f>G16+H16</f>
        <v>0</v>
      </c>
      <c r="J16" s="213">
        <f t="shared" si="5"/>
        <v>65</v>
      </c>
      <c r="K16" s="417">
        <v>9</v>
      </c>
      <c r="L16" s="273">
        <v>6</v>
      </c>
      <c r="M16" s="439">
        <v>187</v>
      </c>
      <c r="N16" s="439">
        <v>167</v>
      </c>
      <c r="O16" s="444">
        <v>201</v>
      </c>
      <c r="P16" s="216">
        <f t="shared" ref="P16:P21" si="6">IFERROR(O16/J16,0)</f>
        <v>3.0923076923076924</v>
      </c>
      <c r="Q16" s="190">
        <f t="shared" si="1"/>
        <v>11.166666666666666</v>
      </c>
      <c r="R16" s="217">
        <f t="shared" ref="R16:R21" si="7">IFERROR((N16/M16)*100,0)</f>
        <v>89.304812834224606</v>
      </c>
      <c r="S16" s="242">
        <f t="shared" ref="S16:S21" si="8">IFERROR((I16/J16)*100,0)</f>
        <v>0</v>
      </c>
      <c r="T16" s="361">
        <f t="shared" si="3"/>
        <v>0.29850746268656714</v>
      </c>
      <c r="U16" s="128">
        <v>3</v>
      </c>
      <c r="V16" s="219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</row>
    <row r="17" spans="1:58" s="148" customFormat="1" ht="16.5" x14ac:dyDescent="0.2">
      <c r="A17" s="191" t="s">
        <v>471</v>
      </c>
      <c r="B17" s="432">
        <v>9</v>
      </c>
      <c r="C17" s="192">
        <v>1</v>
      </c>
      <c r="D17" s="408">
        <f t="shared" si="4"/>
        <v>10</v>
      </c>
      <c r="E17" s="423">
        <v>10</v>
      </c>
      <c r="F17" s="192">
        <v>0</v>
      </c>
      <c r="G17" s="110">
        <v>0</v>
      </c>
      <c r="H17" s="103">
        <v>0</v>
      </c>
      <c r="I17" s="215">
        <f>G17+H17</f>
        <v>0</v>
      </c>
      <c r="J17" s="213">
        <f t="shared" si="5"/>
        <v>10</v>
      </c>
      <c r="K17" s="417">
        <v>0</v>
      </c>
      <c r="L17" s="273">
        <v>1</v>
      </c>
      <c r="M17" s="273">
        <v>36</v>
      </c>
      <c r="N17" s="439">
        <v>13</v>
      </c>
      <c r="O17" s="444">
        <v>14</v>
      </c>
      <c r="P17" s="216">
        <f t="shared" si="6"/>
        <v>1.4</v>
      </c>
      <c r="Q17" s="190">
        <f t="shared" si="1"/>
        <v>10</v>
      </c>
      <c r="R17" s="217">
        <f t="shared" si="7"/>
        <v>36.111111111111107</v>
      </c>
      <c r="S17" s="242">
        <f t="shared" si="8"/>
        <v>0</v>
      </c>
      <c r="T17" s="361">
        <f t="shared" si="3"/>
        <v>2.2999999999999998</v>
      </c>
      <c r="U17" s="128"/>
      <c r="V17" s="219"/>
      <c r="W17" s="1"/>
      <c r="X17" s="1"/>
      <c r="Y17" s="1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</row>
    <row r="18" spans="1:58" ht="16.5" hidden="1" x14ac:dyDescent="0.2">
      <c r="A18" s="46" t="s">
        <v>15</v>
      </c>
      <c r="B18" s="432">
        <v>0</v>
      </c>
      <c r="C18" s="192">
        <v>0</v>
      </c>
      <c r="D18" s="408">
        <f t="shared" si="4"/>
        <v>0</v>
      </c>
      <c r="E18" s="423">
        <v>0</v>
      </c>
      <c r="F18" s="192">
        <v>0</v>
      </c>
      <c r="G18" s="110">
        <v>0</v>
      </c>
      <c r="H18" s="103">
        <v>0</v>
      </c>
      <c r="I18" s="215">
        <f>SUM(G18:H18)</f>
        <v>0</v>
      </c>
      <c r="J18" s="213">
        <f t="shared" si="5"/>
        <v>0</v>
      </c>
      <c r="K18" s="417">
        <v>4</v>
      </c>
      <c r="L18" s="273">
        <v>0</v>
      </c>
      <c r="M18" s="273">
        <v>0</v>
      </c>
      <c r="N18" s="439">
        <v>0</v>
      </c>
      <c r="O18" s="444">
        <v>0</v>
      </c>
      <c r="P18" s="216">
        <f t="shared" si="6"/>
        <v>0</v>
      </c>
      <c r="Q18" s="190" t="e">
        <f t="shared" si="1"/>
        <v>#DIV/0!</v>
      </c>
      <c r="R18" s="217">
        <f t="shared" si="7"/>
        <v>0</v>
      </c>
      <c r="S18" s="242">
        <f t="shared" si="8"/>
        <v>0</v>
      </c>
      <c r="T18" s="361" t="e">
        <f t="shared" si="3"/>
        <v>#DIV/0!</v>
      </c>
      <c r="U18" s="128">
        <v>4</v>
      </c>
      <c r="V18" s="219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</row>
    <row r="19" spans="1:58" ht="16.5" hidden="1" x14ac:dyDescent="0.2">
      <c r="A19" s="46" t="s">
        <v>16</v>
      </c>
      <c r="B19" s="433">
        <v>0</v>
      </c>
      <c r="C19" s="249">
        <v>0</v>
      </c>
      <c r="D19" s="408">
        <f t="shared" si="4"/>
        <v>0</v>
      </c>
      <c r="E19" s="424">
        <v>0</v>
      </c>
      <c r="F19" s="249">
        <v>0</v>
      </c>
      <c r="G19" s="110">
        <v>0</v>
      </c>
      <c r="H19" s="103">
        <v>0</v>
      </c>
      <c r="I19" s="215">
        <f>SUM(G19:H19)</f>
        <v>0</v>
      </c>
      <c r="J19" s="213">
        <f t="shared" si="5"/>
        <v>0</v>
      </c>
      <c r="K19" s="417">
        <v>8</v>
      </c>
      <c r="L19" s="273">
        <v>0</v>
      </c>
      <c r="M19" s="273">
        <v>0</v>
      </c>
      <c r="N19" s="273">
        <v>0</v>
      </c>
      <c r="O19" s="427">
        <v>0</v>
      </c>
      <c r="P19" s="216">
        <f t="shared" si="6"/>
        <v>0</v>
      </c>
      <c r="Q19" s="190" t="e">
        <f t="shared" si="1"/>
        <v>#DIV/0!</v>
      </c>
      <c r="R19" s="217">
        <f t="shared" si="7"/>
        <v>0</v>
      </c>
      <c r="S19" s="242">
        <f t="shared" si="8"/>
        <v>0</v>
      </c>
      <c r="T19" s="361" t="e">
        <f t="shared" si="3"/>
        <v>#DIV/0!</v>
      </c>
      <c r="U19" s="128">
        <v>8</v>
      </c>
      <c r="V19" s="219"/>
    </row>
    <row r="20" spans="1:58" ht="16.5" hidden="1" x14ac:dyDescent="0.2">
      <c r="A20" s="46" t="s">
        <v>17</v>
      </c>
      <c r="B20" s="433">
        <v>0</v>
      </c>
      <c r="C20" s="249">
        <v>0</v>
      </c>
      <c r="D20" s="408">
        <f t="shared" si="4"/>
        <v>0</v>
      </c>
      <c r="E20" s="424">
        <v>0</v>
      </c>
      <c r="F20" s="249">
        <v>0</v>
      </c>
      <c r="G20" s="110">
        <v>0</v>
      </c>
      <c r="H20" s="103">
        <v>0</v>
      </c>
      <c r="I20" s="215">
        <f>SUM(G20:H20)</f>
        <v>0</v>
      </c>
      <c r="J20" s="213">
        <f t="shared" si="5"/>
        <v>0</v>
      </c>
      <c r="K20" s="417">
        <v>14</v>
      </c>
      <c r="L20" s="273">
        <v>0</v>
      </c>
      <c r="M20" s="273">
        <v>0</v>
      </c>
      <c r="N20" s="273">
        <v>0</v>
      </c>
      <c r="O20" s="427">
        <v>0</v>
      </c>
      <c r="P20" s="216">
        <f t="shared" si="6"/>
        <v>0</v>
      </c>
      <c r="Q20" s="190" t="e">
        <f t="shared" si="1"/>
        <v>#DIV/0!</v>
      </c>
      <c r="R20" s="217">
        <f t="shared" si="7"/>
        <v>0</v>
      </c>
      <c r="S20" s="242">
        <f t="shared" si="8"/>
        <v>0</v>
      </c>
      <c r="T20" s="361" t="e">
        <f t="shared" si="3"/>
        <v>#DIV/0!</v>
      </c>
      <c r="U20" s="128">
        <v>6</v>
      </c>
      <c r="V20" s="219"/>
    </row>
    <row r="21" spans="1:58" ht="16.5" x14ac:dyDescent="0.2">
      <c r="A21" s="46" t="s">
        <v>18</v>
      </c>
      <c r="B21" s="433">
        <v>51</v>
      </c>
      <c r="C21" s="249">
        <v>74</v>
      </c>
      <c r="D21" s="408">
        <f>SUM(B21:C21)</f>
        <v>125</v>
      </c>
      <c r="E21" s="424">
        <v>0</v>
      </c>
      <c r="F21" s="249">
        <v>125</v>
      </c>
      <c r="G21" s="110">
        <v>0</v>
      </c>
      <c r="H21" s="103">
        <v>0</v>
      </c>
      <c r="I21" s="215">
        <f>SUM(G21:H21)</f>
        <v>0</v>
      </c>
      <c r="J21" s="213">
        <f t="shared" si="5"/>
        <v>0</v>
      </c>
      <c r="K21" s="417">
        <v>5</v>
      </c>
      <c r="L21" s="273">
        <v>4</v>
      </c>
      <c r="M21" s="273">
        <v>152</v>
      </c>
      <c r="N21" s="273">
        <v>143</v>
      </c>
      <c r="O21" s="427">
        <v>0</v>
      </c>
      <c r="P21" s="216">
        <f t="shared" si="6"/>
        <v>0</v>
      </c>
      <c r="Q21" s="190">
        <f t="shared" si="1"/>
        <v>31.25</v>
      </c>
      <c r="R21" s="217">
        <f t="shared" si="7"/>
        <v>94.078947368421055</v>
      </c>
      <c r="S21" s="242">
        <f t="shared" si="8"/>
        <v>0</v>
      </c>
      <c r="T21" s="361">
        <f t="shared" si="3"/>
        <v>7.1999999999999995E-2</v>
      </c>
      <c r="U21" s="128">
        <v>1</v>
      </c>
      <c r="V21" s="219"/>
    </row>
    <row r="22" spans="1:58" ht="16.5" x14ac:dyDescent="0.25">
      <c r="A22" s="45" t="s">
        <v>19</v>
      </c>
      <c r="B22" s="411">
        <f t="shared" ref="B22:K22" si="9">SUM(B23:B26)</f>
        <v>53</v>
      </c>
      <c r="C22" s="223">
        <f t="shared" si="9"/>
        <v>7</v>
      </c>
      <c r="D22" s="437">
        <f t="shared" si="9"/>
        <v>60</v>
      </c>
      <c r="E22" s="411">
        <f t="shared" si="9"/>
        <v>55</v>
      </c>
      <c r="F22" s="223">
        <f t="shared" si="9"/>
        <v>5</v>
      </c>
      <c r="G22" s="223">
        <f t="shared" si="9"/>
        <v>0</v>
      </c>
      <c r="H22" s="104">
        <f t="shared" si="9"/>
        <v>0</v>
      </c>
      <c r="I22" s="223">
        <f t="shared" si="9"/>
        <v>0</v>
      </c>
      <c r="J22" s="224">
        <f t="shared" si="9"/>
        <v>55</v>
      </c>
      <c r="K22" s="411">
        <f t="shared" si="9"/>
        <v>35</v>
      </c>
      <c r="L22" s="223">
        <f>L23+L24+L25+L26</f>
        <v>24</v>
      </c>
      <c r="M22" s="223">
        <f>SUM(M23:M26)</f>
        <v>748</v>
      </c>
      <c r="N22" s="223">
        <f>SUM(N23:N26)</f>
        <v>487</v>
      </c>
      <c r="O22" s="437">
        <f>SUM(O23:O26)</f>
        <v>796</v>
      </c>
      <c r="P22" s="225">
        <f t="shared" ref="P22:P35" si="10">IFERROR(O22/J22,0)</f>
        <v>14.472727272727273</v>
      </c>
      <c r="Q22" s="62">
        <f t="shared" si="1"/>
        <v>2.5</v>
      </c>
      <c r="R22" s="226">
        <f t="shared" ref="R22:R28" si="11">IFERROR((N22/M22)*100,0)</f>
        <v>65.106951871657756</v>
      </c>
      <c r="S22" s="62">
        <f t="shared" ref="S22:S35" si="12">IFERROR((I22/J22)*100,0)</f>
        <v>0</v>
      </c>
      <c r="T22" s="65">
        <f>(M22-N22)/(E22+F22+G22+H22)</f>
        <v>4.3499999999999996</v>
      </c>
      <c r="U22" s="128"/>
      <c r="V22" s="219"/>
    </row>
    <row r="23" spans="1:58" ht="16.5" x14ac:dyDescent="0.2">
      <c r="A23" s="46" t="s">
        <v>20</v>
      </c>
      <c r="B23" s="417">
        <v>3</v>
      </c>
      <c r="C23" s="273">
        <v>3</v>
      </c>
      <c r="D23" s="408">
        <f>SUM(B23:C23)</f>
        <v>6</v>
      </c>
      <c r="E23" s="417">
        <v>3</v>
      </c>
      <c r="F23" s="273">
        <v>3</v>
      </c>
      <c r="G23" s="110">
        <v>0</v>
      </c>
      <c r="H23" s="103">
        <v>0</v>
      </c>
      <c r="I23" s="215">
        <f>SUM(G23:H23)</f>
        <v>0</v>
      </c>
      <c r="J23" s="213">
        <f>SUM(E23,I23)</f>
        <v>3</v>
      </c>
      <c r="K23" s="417">
        <v>11</v>
      </c>
      <c r="L23" s="273">
        <v>4</v>
      </c>
      <c r="M23" s="273">
        <v>124</v>
      </c>
      <c r="N23" s="273">
        <v>33</v>
      </c>
      <c r="O23" s="427">
        <v>55</v>
      </c>
      <c r="P23" s="216">
        <f t="shared" si="10"/>
        <v>18.333333333333332</v>
      </c>
      <c r="Q23" s="190">
        <f t="shared" ref="Q23:Q43" si="13">(E23+F23+G23+H23)/L23</f>
        <v>1.5</v>
      </c>
      <c r="R23" s="217">
        <f t="shared" si="11"/>
        <v>26.612903225806448</v>
      </c>
      <c r="S23" s="242">
        <f t="shared" si="12"/>
        <v>0</v>
      </c>
      <c r="T23" s="361">
        <f t="shared" si="3"/>
        <v>15.166666666666666</v>
      </c>
      <c r="U23" s="128">
        <v>2</v>
      </c>
      <c r="V23" s="92">
        <v>5</v>
      </c>
    </row>
    <row r="24" spans="1:58" ht="16.5" x14ac:dyDescent="0.2">
      <c r="A24" s="46" t="s">
        <v>517</v>
      </c>
      <c r="B24" s="417">
        <v>22</v>
      </c>
      <c r="C24" s="273">
        <v>3</v>
      </c>
      <c r="D24" s="408">
        <f>SUM(B24:C24)</f>
        <v>25</v>
      </c>
      <c r="E24" s="417">
        <v>25</v>
      </c>
      <c r="F24" s="273">
        <v>1</v>
      </c>
      <c r="G24" s="110">
        <v>0</v>
      </c>
      <c r="H24" s="103">
        <v>0</v>
      </c>
      <c r="I24" s="215">
        <f>SUM(G24:H24)</f>
        <v>0</v>
      </c>
      <c r="J24" s="213">
        <f>SUM(E24,I24)</f>
        <v>25</v>
      </c>
      <c r="K24" s="417">
        <v>13</v>
      </c>
      <c r="L24" s="273">
        <v>9</v>
      </c>
      <c r="M24" s="273">
        <v>279</v>
      </c>
      <c r="N24" s="273">
        <v>227</v>
      </c>
      <c r="O24" s="427">
        <v>519</v>
      </c>
      <c r="P24" s="216">
        <f t="shared" si="10"/>
        <v>20.76</v>
      </c>
      <c r="Q24" s="190">
        <f t="shared" si="13"/>
        <v>2.8888888888888888</v>
      </c>
      <c r="R24" s="217">
        <f t="shared" si="11"/>
        <v>81.362007168458788</v>
      </c>
      <c r="S24" s="242">
        <f t="shared" si="12"/>
        <v>0</v>
      </c>
      <c r="T24" s="361">
        <f t="shared" si="3"/>
        <v>2</v>
      </c>
      <c r="U24" s="128">
        <v>4</v>
      </c>
      <c r="V24" s="219"/>
    </row>
    <row r="25" spans="1:58" ht="16.5" x14ac:dyDescent="0.2">
      <c r="A25" s="46" t="s">
        <v>21</v>
      </c>
      <c r="B25" s="417">
        <v>27</v>
      </c>
      <c r="C25" s="273">
        <v>1</v>
      </c>
      <c r="D25" s="408">
        <f>SUM(B25:C25)</f>
        <v>28</v>
      </c>
      <c r="E25" s="417">
        <v>26</v>
      </c>
      <c r="F25" s="273">
        <v>1</v>
      </c>
      <c r="G25" s="110">
        <v>0</v>
      </c>
      <c r="H25" s="103">
        <v>0</v>
      </c>
      <c r="I25" s="215">
        <f>SUM(G25:H25)</f>
        <v>0</v>
      </c>
      <c r="J25" s="213">
        <f>SUM(E25,I25)</f>
        <v>26</v>
      </c>
      <c r="K25" s="417">
        <v>11</v>
      </c>
      <c r="L25" s="273">
        <v>9</v>
      </c>
      <c r="M25" s="273">
        <v>283</v>
      </c>
      <c r="N25" s="273">
        <v>219</v>
      </c>
      <c r="O25" s="427">
        <v>218</v>
      </c>
      <c r="P25" s="216">
        <f t="shared" si="10"/>
        <v>8.384615384615385</v>
      </c>
      <c r="Q25" s="190">
        <f t="shared" si="13"/>
        <v>3</v>
      </c>
      <c r="R25" s="217">
        <f t="shared" si="11"/>
        <v>77.385159010600702</v>
      </c>
      <c r="S25" s="242">
        <f t="shared" si="12"/>
        <v>0</v>
      </c>
      <c r="T25" s="361">
        <f t="shared" si="3"/>
        <v>2.3703703703703702</v>
      </c>
      <c r="U25" s="128"/>
      <c r="V25" s="219"/>
    </row>
    <row r="26" spans="1:58" ht="16.5" x14ac:dyDescent="0.2">
      <c r="A26" s="191" t="s">
        <v>395</v>
      </c>
      <c r="B26" s="417">
        <v>1</v>
      </c>
      <c r="C26" s="273">
        <v>0</v>
      </c>
      <c r="D26" s="408">
        <f>SUM(B26:C26)</f>
        <v>1</v>
      </c>
      <c r="E26" s="417">
        <v>1</v>
      </c>
      <c r="F26" s="273">
        <v>0</v>
      </c>
      <c r="G26" s="110">
        <v>0</v>
      </c>
      <c r="H26" s="103">
        <v>0</v>
      </c>
      <c r="I26" s="215">
        <f>SUM(G26:H26)</f>
        <v>0</v>
      </c>
      <c r="J26" s="213">
        <f>SUM(E26,I26)</f>
        <v>1</v>
      </c>
      <c r="K26" s="417">
        <v>0</v>
      </c>
      <c r="L26" s="273">
        <v>2</v>
      </c>
      <c r="M26" s="273">
        <v>62</v>
      </c>
      <c r="N26" s="273">
        <v>8</v>
      </c>
      <c r="O26" s="427">
        <v>4</v>
      </c>
      <c r="P26" s="216">
        <f t="shared" si="10"/>
        <v>4</v>
      </c>
      <c r="Q26" s="190">
        <f t="shared" si="13"/>
        <v>0.5</v>
      </c>
      <c r="R26" s="217">
        <f t="shared" si="11"/>
        <v>12.903225806451612</v>
      </c>
      <c r="S26" s="242">
        <f t="shared" si="12"/>
        <v>0</v>
      </c>
      <c r="T26" s="361">
        <f t="shared" si="3"/>
        <v>54</v>
      </c>
      <c r="U26" s="128">
        <v>2</v>
      </c>
      <c r="V26" s="219"/>
    </row>
    <row r="27" spans="1:58" ht="16.5" x14ac:dyDescent="0.25">
      <c r="A27" s="45" t="s">
        <v>22</v>
      </c>
      <c r="B27" s="411">
        <f>SUM(B28:B31)</f>
        <v>61</v>
      </c>
      <c r="C27" s="223">
        <f t="shared" ref="C27:O27" si="14">SUM(C28:C31)</f>
        <v>6</v>
      </c>
      <c r="D27" s="437">
        <f t="shared" si="14"/>
        <v>67</v>
      </c>
      <c r="E27" s="411">
        <f t="shared" si="14"/>
        <v>67</v>
      </c>
      <c r="F27" s="223">
        <f t="shared" si="14"/>
        <v>5</v>
      </c>
      <c r="G27" s="223">
        <f t="shared" si="14"/>
        <v>0</v>
      </c>
      <c r="H27" s="104">
        <f t="shared" si="14"/>
        <v>0</v>
      </c>
      <c r="I27" s="223">
        <f t="shared" si="14"/>
        <v>0</v>
      </c>
      <c r="J27" s="224">
        <f t="shared" si="14"/>
        <v>67</v>
      </c>
      <c r="K27" s="411">
        <f t="shared" si="14"/>
        <v>34</v>
      </c>
      <c r="L27" s="223">
        <f>L28+L29+L30+L31</f>
        <v>29</v>
      </c>
      <c r="M27" s="223">
        <f t="shared" si="14"/>
        <v>890</v>
      </c>
      <c r="N27" s="223">
        <f t="shared" si="14"/>
        <v>640</v>
      </c>
      <c r="O27" s="437">
        <f t="shared" si="14"/>
        <v>800</v>
      </c>
      <c r="P27" s="225">
        <f t="shared" si="10"/>
        <v>11.940298507462687</v>
      </c>
      <c r="Q27" s="62">
        <f>(E27+F27+G27+H27)/L27</f>
        <v>2.4827586206896552</v>
      </c>
      <c r="R27" s="226">
        <f t="shared" si="11"/>
        <v>71.910112359550567</v>
      </c>
      <c r="S27" s="62">
        <f t="shared" si="12"/>
        <v>0</v>
      </c>
      <c r="T27" s="65">
        <f>(M27-N27)/(E27+F27+G27+H27)</f>
        <v>3.4722222222222223</v>
      </c>
      <c r="U27" s="128"/>
      <c r="V27" s="219"/>
    </row>
    <row r="28" spans="1:58" ht="16.5" x14ac:dyDescent="0.2">
      <c r="A28" s="46" t="s">
        <v>23</v>
      </c>
      <c r="B28" s="417">
        <v>16</v>
      </c>
      <c r="C28" s="273">
        <v>3</v>
      </c>
      <c r="D28" s="408">
        <f>SUM(B28:C28)</f>
        <v>19</v>
      </c>
      <c r="E28" s="417">
        <v>16</v>
      </c>
      <c r="F28" s="273">
        <v>3</v>
      </c>
      <c r="G28" s="110">
        <v>0</v>
      </c>
      <c r="H28" s="103">
        <v>0</v>
      </c>
      <c r="I28" s="215">
        <f>SUM(G28:H28)</f>
        <v>0</v>
      </c>
      <c r="J28" s="213">
        <f>SUM(E28,I28)</f>
        <v>16</v>
      </c>
      <c r="K28" s="417">
        <v>13</v>
      </c>
      <c r="L28" s="273">
        <v>10</v>
      </c>
      <c r="M28" s="273">
        <v>319</v>
      </c>
      <c r="N28" s="273">
        <v>238</v>
      </c>
      <c r="O28" s="427">
        <v>168</v>
      </c>
      <c r="P28" s="216">
        <f t="shared" si="10"/>
        <v>10.5</v>
      </c>
      <c r="Q28" s="190">
        <f t="shared" si="13"/>
        <v>1.9</v>
      </c>
      <c r="R28" s="217">
        <f t="shared" si="11"/>
        <v>74.608150470219442</v>
      </c>
      <c r="S28" s="242">
        <f t="shared" si="12"/>
        <v>0</v>
      </c>
      <c r="T28" s="361">
        <f t="shared" si="3"/>
        <v>4.2631578947368425</v>
      </c>
      <c r="U28" s="128">
        <v>1</v>
      </c>
      <c r="V28" s="219"/>
    </row>
    <row r="29" spans="1:58" ht="16.5" x14ac:dyDescent="0.2">
      <c r="A29" s="46" t="s">
        <v>24</v>
      </c>
      <c r="B29" s="417">
        <v>17</v>
      </c>
      <c r="C29" s="273">
        <v>2</v>
      </c>
      <c r="D29" s="408">
        <f>SUM(B29:C29)</f>
        <v>19</v>
      </c>
      <c r="E29" s="417">
        <v>19</v>
      </c>
      <c r="F29" s="273">
        <v>0</v>
      </c>
      <c r="G29" s="110">
        <v>0</v>
      </c>
      <c r="H29" s="103">
        <v>0</v>
      </c>
      <c r="I29" s="215">
        <f>SUM(G29:H29)</f>
        <v>0</v>
      </c>
      <c r="J29" s="213">
        <f>SUM(E29,I29)</f>
        <v>19</v>
      </c>
      <c r="K29" s="417">
        <v>15</v>
      </c>
      <c r="L29" s="273">
        <v>10</v>
      </c>
      <c r="M29" s="273">
        <v>298</v>
      </c>
      <c r="N29" s="273">
        <v>255</v>
      </c>
      <c r="O29" s="427">
        <v>118</v>
      </c>
      <c r="P29" s="216">
        <f t="shared" si="10"/>
        <v>6.2105263157894735</v>
      </c>
      <c r="Q29" s="190">
        <f t="shared" si="13"/>
        <v>1.9</v>
      </c>
      <c r="R29" s="217">
        <f t="shared" ref="R29:R45" si="15">IFERROR((N29/M29)*100,0)</f>
        <v>85.570469798657726</v>
      </c>
      <c r="S29" s="242">
        <f t="shared" si="12"/>
        <v>0</v>
      </c>
      <c r="T29" s="361">
        <f t="shared" si="3"/>
        <v>2.263157894736842</v>
      </c>
      <c r="U29" s="128">
        <v>4</v>
      </c>
      <c r="V29" s="92">
        <v>5</v>
      </c>
    </row>
    <row r="30" spans="1:58" ht="16.5" x14ac:dyDescent="0.2">
      <c r="A30" s="46" t="s">
        <v>17</v>
      </c>
      <c r="B30" s="417">
        <v>3</v>
      </c>
      <c r="C30" s="273">
        <v>0</v>
      </c>
      <c r="D30" s="408">
        <f>SUM(B30:C30)</f>
        <v>3</v>
      </c>
      <c r="E30" s="417">
        <v>6</v>
      </c>
      <c r="F30" s="273">
        <v>0</v>
      </c>
      <c r="G30" s="110">
        <v>0</v>
      </c>
      <c r="H30" s="103">
        <v>0</v>
      </c>
      <c r="I30" s="215">
        <f>SUM(G30:H30)</f>
        <v>0</v>
      </c>
      <c r="J30" s="213">
        <f>SUM(E30,I30)</f>
        <v>6</v>
      </c>
      <c r="K30" s="417">
        <v>6</v>
      </c>
      <c r="L30" s="273">
        <v>4</v>
      </c>
      <c r="M30" s="273">
        <v>118</v>
      </c>
      <c r="N30" s="273">
        <v>90</v>
      </c>
      <c r="O30" s="427">
        <v>454</v>
      </c>
      <c r="P30" s="216">
        <f t="shared" si="10"/>
        <v>75.666666666666671</v>
      </c>
      <c r="Q30" s="190">
        <f t="shared" si="13"/>
        <v>1.5</v>
      </c>
      <c r="R30" s="217">
        <f t="shared" si="15"/>
        <v>76.271186440677965</v>
      </c>
      <c r="S30" s="242">
        <f t="shared" si="12"/>
        <v>0</v>
      </c>
      <c r="T30" s="361">
        <f t="shared" si="3"/>
        <v>4.666666666666667</v>
      </c>
      <c r="U30" s="128">
        <v>2</v>
      </c>
      <c r="V30" s="92"/>
    </row>
    <row r="31" spans="1:58" ht="16.5" x14ac:dyDescent="0.2">
      <c r="A31" s="191" t="s">
        <v>396</v>
      </c>
      <c r="B31" s="417">
        <v>25</v>
      </c>
      <c r="C31" s="273">
        <v>1</v>
      </c>
      <c r="D31" s="408">
        <f>SUM(B31:C31)</f>
        <v>26</v>
      </c>
      <c r="E31" s="417">
        <v>26</v>
      </c>
      <c r="F31" s="273">
        <v>2</v>
      </c>
      <c r="G31" s="110">
        <v>0</v>
      </c>
      <c r="H31" s="103">
        <v>0</v>
      </c>
      <c r="I31" s="215">
        <f>SUM(G31:H31)</f>
        <v>0</v>
      </c>
      <c r="J31" s="213">
        <f>SUM(E31,I31)</f>
        <v>26</v>
      </c>
      <c r="K31" s="417">
        <v>0</v>
      </c>
      <c r="L31" s="273">
        <v>5</v>
      </c>
      <c r="M31" s="273">
        <v>155</v>
      </c>
      <c r="N31" s="273">
        <v>57</v>
      </c>
      <c r="O31" s="427">
        <v>60</v>
      </c>
      <c r="P31" s="216">
        <f t="shared" si="10"/>
        <v>2.3076923076923075</v>
      </c>
      <c r="Q31" s="190">
        <f t="shared" si="13"/>
        <v>5.6</v>
      </c>
      <c r="R31" s="217">
        <f t="shared" si="15"/>
        <v>36.774193548387096</v>
      </c>
      <c r="S31" s="242">
        <f t="shared" si="12"/>
        <v>0</v>
      </c>
      <c r="T31" s="361">
        <f t="shared" si="3"/>
        <v>3.5</v>
      </c>
      <c r="U31" s="128">
        <v>0</v>
      </c>
      <c r="V31" s="92">
        <v>0</v>
      </c>
    </row>
    <row r="32" spans="1:58" ht="16.5" x14ac:dyDescent="0.25">
      <c r="A32" s="45" t="s">
        <v>25</v>
      </c>
      <c r="B32" s="411">
        <f>SUM(B33:B35)</f>
        <v>122</v>
      </c>
      <c r="C32" s="223">
        <f t="shared" ref="C32:O32" si="16">SUM(C33:C35)</f>
        <v>18</v>
      </c>
      <c r="D32" s="437">
        <f t="shared" si="16"/>
        <v>140</v>
      </c>
      <c r="E32" s="411">
        <f t="shared" si="16"/>
        <v>114</v>
      </c>
      <c r="F32" s="223">
        <f t="shared" si="16"/>
        <v>15</v>
      </c>
      <c r="G32" s="223">
        <f t="shared" si="16"/>
        <v>3</v>
      </c>
      <c r="H32" s="104">
        <f t="shared" si="16"/>
        <v>0</v>
      </c>
      <c r="I32" s="223">
        <f t="shared" si="16"/>
        <v>3</v>
      </c>
      <c r="J32" s="224">
        <f t="shared" si="16"/>
        <v>117</v>
      </c>
      <c r="K32" s="441">
        <f t="shared" si="16"/>
        <v>17</v>
      </c>
      <c r="L32" s="448">
        <f>L33+L34+L35</f>
        <v>27</v>
      </c>
      <c r="M32" s="223">
        <f t="shared" si="16"/>
        <v>822</v>
      </c>
      <c r="N32" s="223">
        <f t="shared" si="16"/>
        <v>729</v>
      </c>
      <c r="O32" s="437">
        <f t="shared" si="16"/>
        <v>750</v>
      </c>
      <c r="P32" s="225">
        <f t="shared" si="10"/>
        <v>6.4102564102564106</v>
      </c>
      <c r="Q32" s="62">
        <f>(E32+F32+G32+H32)/L32</f>
        <v>4.8888888888888893</v>
      </c>
      <c r="R32" s="226">
        <f t="shared" si="15"/>
        <v>88.686131386861305</v>
      </c>
      <c r="S32" s="62">
        <f t="shared" si="12"/>
        <v>2.5641025641025639</v>
      </c>
      <c r="T32" s="65">
        <f>(M32-N32)/(E32+F32+G32+H32)</f>
        <v>0.70454545454545459</v>
      </c>
      <c r="U32" s="128"/>
      <c r="V32" s="219"/>
    </row>
    <row r="33" spans="1:58" ht="16.5" x14ac:dyDescent="0.2">
      <c r="A33" s="46" t="s">
        <v>26</v>
      </c>
      <c r="B33" s="417">
        <v>46</v>
      </c>
      <c r="C33" s="273">
        <v>10</v>
      </c>
      <c r="D33" s="408">
        <f>SUM(B33:C33)</f>
        <v>56</v>
      </c>
      <c r="E33" s="417">
        <v>40</v>
      </c>
      <c r="F33" s="273">
        <v>8</v>
      </c>
      <c r="G33" s="273">
        <v>3</v>
      </c>
      <c r="H33" s="103">
        <v>0</v>
      </c>
      <c r="I33" s="215">
        <f>SUM(G33:H33)</f>
        <v>3</v>
      </c>
      <c r="J33" s="213">
        <f>SUM(E33,I33)</f>
        <v>43</v>
      </c>
      <c r="K33" s="417">
        <v>7</v>
      </c>
      <c r="L33" s="273">
        <v>11</v>
      </c>
      <c r="M33" s="273">
        <v>343</v>
      </c>
      <c r="N33" s="273">
        <v>324</v>
      </c>
      <c r="O33" s="427">
        <v>240</v>
      </c>
      <c r="P33" s="216">
        <f t="shared" si="10"/>
        <v>5.5813953488372094</v>
      </c>
      <c r="Q33" s="190">
        <f t="shared" si="13"/>
        <v>4.6363636363636367</v>
      </c>
      <c r="R33" s="217">
        <f t="shared" si="15"/>
        <v>94.460641399416915</v>
      </c>
      <c r="S33" s="242">
        <f t="shared" si="12"/>
        <v>6.9767441860465116</v>
      </c>
      <c r="T33" s="361">
        <f t="shared" si="3"/>
        <v>0.37254901960784315</v>
      </c>
      <c r="U33" s="128" t="s">
        <v>227</v>
      </c>
      <c r="V33" s="219"/>
      <c r="W33" s="1" t="s">
        <v>518</v>
      </c>
    </row>
    <row r="34" spans="1:58" s="148" customFormat="1" ht="16.5" x14ac:dyDescent="0.2">
      <c r="A34" s="46" t="s">
        <v>27</v>
      </c>
      <c r="B34" s="417">
        <v>18</v>
      </c>
      <c r="C34" s="273">
        <v>8</v>
      </c>
      <c r="D34" s="408">
        <f>SUM(B34:C34)</f>
        <v>26</v>
      </c>
      <c r="E34" s="417">
        <v>17</v>
      </c>
      <c r="F34" s="273">
        <v>5</v>
      </c>
      <c r="G34" s="273">
        <v>0</v>
      </c>
      <c r="H34" s="103">
        <v>0</v>
      </c>
      <c r="I34" s="215">
        <f>SUM(G34:H34)</f>
        <v>0</v>
      </c>
      <c r="J34" s="213">
        <f>SUM(E34,I34)</f>
        <v>17</v>
      </c>
      <c r="K34" s="417">
        <v>5</v>
      </c>
      <c r="L34" s="273">
        <v>6</v>
      </c>
      <c r="M34" s="273">
        <v>176</v>
      </c>
      <c r="N34" s="273">
        <v>155</v>
      </c>
      <c r="O34" s="427">
        <v>398</v>
      </c>
      <c r="P34" s="216">
        <f t="shared" si="10"/>
        <v>23.411764705882351</v>
      </c>
      <c r="Q34" s="190">
        <f t="shared" si="13"/>
        <v>3.6666666666666665</v>
      </c>
      <c r="R34" s="217">
        <f t="shared" si="15"/>
        <v>88.068181818181827</v>
      </c>
      <c r="S34" s="242">
        <f t="shared" si="12"/>
        <v>0</v>
      </c>
      <c r="T34" s="361">
        <f t="shared" si="3"/>
        <v>0.95454545454545459</v>
      </c>
      <c r="U34" s="128"/>
      <c r="V34" s="219"/>
      <c r="W34" s="1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</row>
    <row r="35" spans="1:58" ht="16.5" x14ac:dyDescent="0.2">
      <c r="A35" s="191" t="s">
        <v>472</v>
      </c>
      <c r="B35" s="417">
        <v>58</v>
      </c>
      <c r="C35" s="273">
        <v>0</v>
      </c>
      <c r="D35" s="408">
        <f>SUM(B35:C35)</f>
        <v>58</v>
      </c>
      <c r="E35" s="417">
        <v>57</v>
      </c>
      <c r="F35" s="273">
        <v>2</v>
      </c>
      <c r="G35" s="273">
        <v>0</v>
      </c>
      <c r="H35" s="103">
        <v>0</v>
      </c>
      <c r="I35" s="215">
        <f>SUM(G35:H35)</f>
        <v>0</v>
      </c>
      <c r="J35" s="213">
        <f>SUM(E35,I35)</f>
        <v>57</v>
      </c>
      <c r="K35" s="417">
        <v>5</v>
      </c>
      <c r="L35" s="273">
        <v>10</v>
      </c>
      <c r="M35" s="273">
        <v>303</v>
      </c>
      <c r="N35" s="273">
        <v>250</v>
      </c>
      <c r="O35" s="427">
        <v>112</v>
      </c>
      <c r="P35" s="216">
        <f t="shared" si="10"/>
        <v>1.9649122807017543</v>
      </c>
      <c r="Q35" s="190">
        <f t="shared" si="13"/>
        <v>5.9</v>
      </c>
      <c r="R35" s="217">
        <f t="shared" si="15"/>
        <v>82.508250825082513</v>
      </c>
      <c r="S35" s="242">
        <f t="shared" si="12"/>
        <v>0</v>
      </c>
      <c r="T35" s="361">
        <f t="shared" si="3"/>
        <v>0.89830508474576276</v>
      </c>
      <c r="U35" s="128"/>
      <c r="V35" s="92">
        <v>1</v>
      </c>
    </row>
    <row r="36" spans="1:58" ht="16.5" x14ac:dyDescent="0.25">
      <c r="A36" s="45" t="s">
        <v>28</v>
      </c>
      <c r="B36" s="411">
        <f>SUM(B37:B44)</f>
        <v>17</v>
      </c>
      <c r="C36" s="223">
        <f t="shared" ref="C36:O36" si="17">SUM(C37:C44)</f>
        <v>24</v>
      </c>
      <c r="D36" s="437">
        <f t="shared" si="17"/>
        <v>41</v>
      </c>
      <c r="E36" s="411">
        <f t="shared" si="17"/>
        <v>10</v>
      </c>
      <c r="F36" s="223">
        <f t="shared" si="17"/>
        <v>32</v>
      </c>
      <c r="G36" s="223">
        <f t="shared" si="17"/>
        <v>6</v>
      </c>
      <c r="H36" s="104">
        <f t="shared" si="17"/>
        <v>0</v>
      </c>
      <c r="I36" s="223">
        <f t="shared" si="17"/>
        <v>6</v>
      </c>
      <c r="J36" s="224">
        <f t="shared" si="17"/>
        <v>16</v>
      </c>
      <c r="K36" s="411">
        <f t="shared" si="17"/>
        <v>26</v>
      </c>
      <c r="L36" s="223">
        <f>L37+L38+L39+L40+L41+L42+L44</f>
        <v>24</v>
      </c>
      <c r="M36" s="223">
        <f t="shared" si="17"/>
        <v>835</v>
      </c>
      <c r="N36" s="223">
        <f t="shared" si="17"/>
        <v>509</v>
      </c>
      <c r="O36" s="437">
        <f t="shared" si="17"/>
        <v>191</v>
      </c>
      <c r="P36" s="225">
        <f>IFERROR(O36/SUM(F36,J36),0)</f>
        <v>3.9791666666666665</v>
      </c>
      <c r="Q36" s="62">
        <f>(E36+F36+G36+H36)/L36</f>
        <v>2</v>
      </c>
      <c r="R36" s="226">
        <f t="shared" si="15"/>
        <v>60.958083832335333</v>
      </c>
      <c r="S36" s="62">
        <f>IFERROR((I36/SUM(F36,J36))*100,0)</f>
        <v>12.5</v>
      </c>
      <c r="T36" s="65">
        <f>(M36-N36)/(E36+F36+G36+H36)</f>
        <v>6.791666666666667</v>
      </c>
      <c r="U36" s="128"/>
      <c r="V36" s="219"/>
      <c r="X36" s="137"/>
    </row>
    <row r="37" spans="1:58" ht="16.5" x14ac:dyDescent="0.2">
      <c r="A37" s="46" t="s">
        <v>29</v>
      </c>
      <c r="B37" s="434">
        <v>10</v>
      </c>
      <c r="C37" s="273">
        <v>6</v>
      </c>
      <c r="D37" s="408">
        <f>SUM(B37:C37)</f>
        <v>16</v>
      </c>
      <c r="E37" s="417">
        <v>5</v>
      </c>
      <c r="F37" s="273">
        <v>11</v>
      </c>
      <c r="G37" s="273">
        <v>4</v>
      </c>
      <c r="H37" s="427">
        <v>0</v>
      </c>
      <c r="I37" s="215">
        <f>SUM(G37:H37)</f>
        <v>4</v>
      </c>
      <c r="J37" s="213">
        <f>SUM(E37,I37)</f>
        <v>9</v>
      </c>
      <c r="K37" s="417">
        <v>9</v>
      </c>
      <c r="L37" s="273">
        <v>9</v>
      </c>
      <c r="M37" s="273">
        <v>279</v>
      </c>
      <c r="N37" s="273">
        <v>255</v>
      </c>
      <c r="O37" s="445">
        <v>54</v>
      </c>
      <c r="P37" s="216">
        <f>IFERROR(O37/SUM(F37,J37),0)</f>
        <v>2.7</v>
      </c>
      <c r="Q37" s="190">
        <f t="shared" si="13"/>
        <v>2.2222222222222223</v>
      </c>
      <c r="R37" s="217">
        <f t="shared" si="15"/>
        <v>91.397849462365585</v>
      </c>
      <c r="S37" s="242">
        <f t="shared" ref="S37:S45" si="18">IFERROR((I37/SUM(F37,J37))*100,0)</f>
        <v>20</v>
      </c>
      <c r="T37" s="361">
        <f t="shared" si="3"/>
        <v>1.2</v>
      </c>
      <c r="U37" s="128"/>
      <c r="V37" s="219"/>
      <c r="W37" s="54"/>
    </row>
    <row r="38" spans="1:58" ht="16.5" x14ac:dyDescent="0.2">
      <c r="A38" s="46" t="s">
        <v>30</v>
      </c>
      <c r="B38" s="434">
        <v>0</v>
      </c>
      <c r="C38" s="273">
        <v>7</v>
      </c>
      <c r="D38" s="408">
        <f t="shared" ref="D38:D44" si="19">SUM(B38:C38)</f>
        <v>7</v>
      </c>
      <c r="E38" s="417">
        <v>1</v>
      </c>
      <c r="F38" s="273">
        <v>7</v>
      </c>
      <c r="G38" s="273">
        <v>0</v>
      </c>
      <c r="H38" s="427">
        <v>0</v>
      </c>
      <c r="I38" s="215">
        <f t="shared" ref="I38:I45" si="20">SUM(G38:H38)</f>
        <v>0</v>
      </c>
      <c r="J38" s="213">
        <f t="shared" ref="J38:J45" si="21">SUM(E38,I38)</f>
        <v>1</v>
      </c>
      <c r="K38" s="442">
        <v>4</v>
      </c>
      <c r="L38" s="274">
        <v>3</v>
      </c>
      <c r="M38" s="273">
        <v>93</v>
      </c>
      <c r="N38" s="273">
        <v>70</v>
      </c>
      <c r="O38" s="445">
        <v>26</v>
      </c>
      <c r="P38" s="216">
        <f t="shared" ref="P38:P45" si="22">IFERROR(O38/SUM(F38,J38),0)</f>
        <v>3.25</v>
      </c>
      <c r="Q38" s="190">
        <f t="shared" si="13"/>
        <v>2.6666666666666665</v>
      </c>
      <c r="R38" s="217">
        <f t="shared" si="15"/>
        <v>75.268817204301072</v>
      </c>
      <c r="S38" s="242">
        <f t="shared" si="18"/>
        <v>0</v>
      </c>
      <c r="T38" s="361">
        <f t="shared" si="3"/>
        <v>2.875</v>
      </c>
      <c r="U38" s="128"/>
      <c r="V38" s="219"/>
      <c r="W38" s="54"/>
    </row>
    <row r="39" spans="1:58" ht="16.5" x14ac:dyDescent="0.2">
      <c r="A39" s="191" t="s">
        <v>401</v>
      </c>
      <c r="B39" s="434">
        <v>2</v>
      </c>
      <c r="C39" s="273">
        <v>0</v>
      </c>
      <c r="D39" s="408">
        <f t="shared" si="19"/>
        <v>2</v>
      </c>
      <c r="E39" s="417">
        <v>0</v>
      </c>
      <c r="F39" s="273">
        <v>2</v>
      </c>
      <c r="G39" s="273">
        <v>0</v>
      </c>
      <c r="H39" s="427">
        <v>0</v>
      </c>
      <c r="I39" s="215">
        <f t="shared" si="20"/>
        <v>0</v>
      </c>
      <c r="J39" s="213">
        <f t="shared" si="21"/>
        <v>0</v>
      </c>
      <c r="K39" s="442">
        <v>0</v>
      </c>
      <c r="L39" s="274">
        <v>1</v>
      </c>
      <c r="M39" s="273">
        <v>29</v>
      </c>
      <c r="N39" s="273">
        <v>10</v>
      </c>
      <c r="O39" s="445">
        <v>0</v>
      </c>
      <c r="P39" s="216">
        <f t="shared" si="22"/>
        <v>0</v>
      </c>
      <c r="Q39" s="190">
        <f t="shared" si="13"/>
        <v>2</v>
      </c>
      <c r="R39" s="217">
        <f t="shared" si="15"/>
        <v>34.482758620689658</v>
      </c>
      <c r="S39" s="242">
        <f t="shared" si="18"/>
        <v>0</v>
      </c>
      <c r="T39" s="361">
        <f t="shared" si="3"/>
        <v>9.5</v>
      </c>
      <c r="U39" s="128"/>
      <c r="V39" s="219"/>
      <c r="W39" s="54"/>
    </row>
    <row r="40" spans="1:58" ht="16.5" x14ac:dyDescent="0.2">
      <c r="A40" s="46" t="s">
        <v>31</v>
      </c>
      <c r="B40" s="434">
        <v>1</v>
      </c>
      <c r="C40" s="273">
        <v>1</v>
      </c>
      <c r="D40" s="408">
        <f t="shared" si="19"/>
        <v>2</v>
      </c>
      <c r="E40" s="417">
        <v>2</v>
      </c>
      <c r="F40" s="273">
        <v>1</v>
      </c>
      <c r="G40" s="273">
        <v>0</v>
      </c>
      <c r="H40" s="427">
        <v>0</v>
      </c>
      <c r="I40" s="215">
        <f t="shared" si="20"/>
        <v>0</v>
      </c>
      <c r="J40" s="213">
        <f t="shared" si="21"/>
        <v>2</v>
      </c>
      <c r="K40" s="417">
        <v>7</v>
      </c>
      <c r="L40" s="273">
        <v>5</v>
      </c>
      <c r="M40" s="273">
        <v>155</v>
      </c>
      <c r="N40" s="273">
        <v>107</v>
      </c>
      <c r="O40" s="445">
        <v>73</v>
      </c>
      <c r="P40" s="216">
        <f t="shared" si="22"/>
        <v>24.333333333333332</v>
      </c>
      <c r="Q40" s="190">
        <f t="shared" si="13"/>
        <v>0.6</v>
      </c>
      <c r="R40" s="217">
        <f t="shared" si="15"/>
        <v>69.032258064516128</v>
      </c>
      <c r="S40" s="242">
        <f t="shared" si="18"/>
        <v>0</v>
      </c>
      <c r="T40" s="361">
        <f t="shared" si="3"/>
        <v>16</v>
      </c>
      <c r="U40" s="128"/>
      <c r="V40" s="219"/>
      <c r="W40" s="54"/>
    </row>
    <row r="41" spans="1:58" ht="16.5" x14ac:dyDescent="0.2">
      <c r="A41" s="191" t="s">
        <v>473</v>
      </c>
      <c r="B41" s="435">
        <v>2</v>
      </c>
      <c r="C41" s="430">
        <v>1</v>
      </c>
      <c r="D41" s="408">
        <f t="shared" si="19"/>
        <v>3</v>
      </c>
      <c r="E41" s="425">
        <v>1</v>
      </c>
      <c r="F41" s="273">
        <v>1</v>
      </c>
      <c r="G41" s="273">
        <v>1</v>
      </c>
      <c r="H41" s="427">
        <v>0</v>
      </c>
      <c r="I41" s="215">
        <f t="shared" si="20"/>
        <v>1</v>
      </c>
      <c r="J41" s="213">
        <f t="shared" si="21"/>
        <v>2</v>
      </c>
      <c r="K41" s="425">
        <v>0</v>
      </c>
      <c r="L41" s="430">
        <v>2</v>
      </c>
      <c r="M41" s="430">
        <v>62</v>
      </c>
      <c r="N41" s="430">
        <v>8</v>
      </c>
      <c r="O41" s="446">
        <v>37</v>
      </c>
      <c r="P41" s="216">
        <f t="shared" si="22"/>
        <v>12.333333333333334</v>
      </c>
      <c r="Q41" s="190">
        <f t="shared" si="13"/>
        <v>1.5</v>
      </c>
      <c r="R41" s="217">
        <f t="shared" si="15"/>
        <v>12.903225806451612</v>
      </c>
      <c r="S41" s="242">
        <f t="shared" si="18"/>
        <v>33.333333333333329</v>
      </c>
      <c r="T41" s="361">
        <f t="shared" si="3"/>
        <v>18</v>
      </c>
      <c r="U41" s="128"/>
      <c r="V41" s="219"/>
      <c r="W41" s="54"/>
    </row>
    <row r="42" spans="1:58" ht="16.5" x14ac:dyDescent="0.2">
      <c r="A42" s="198" t="s">
        <v>519</v>
      </c>
      <c r="B42" s="435">
        <v>0</v>
      </c>
      <c r="C42" s="430">
        <v>9</v>
      </c>
      <c r="D42" s="409">
        <f t="shared" si="19"/>
        <v>9</v>
      </c>
      <c r="E42" s="425">
        <v>1</v>
      </c>
      <c r="F42" s="273">
        <v>8</v>
      </c>
      <c r="G42" s="273">
        <v>1</v>
      </c>
      <c r="H42" s="428">
        <v>0</v>
      </c>
      <c r="I42" s="229">
        <f t="shared" si="20"/>
        <v>1</v>
      </c>
      <c r="J42" s="227">
        <f t="shared" si="21"/>
        <v>2</v>
      </c>
      <c r="K42" s="425">
        <v>3</v>
      </c>
      <c r="L42" s="430">
        <v>3</v>
      </c>
      <c r="M42" s="430">
        <v>93</v>
      </c>
      <c r="N42" s="430">
        <v>28</v>
      </c>
      <c r="O42" s="447">
        <v>1</v>
      </c>
      <c r="P42" s="230">
        <f t="shared" si="22"/>
        <v>0.1</v>
      </c>
      <c r="Q42" s="190">
        <f t="shared" si="13"/>
        <v>3.3333333333333335</v>
      </c>
      <c r="R42" s="231">
        <f t="shared" si="15"/>
        <v>30.107526881720432</v>
      </c>
      <c r="S42" s="248">
        <f t="shared" si="18"/>
        <v>10</v>
      </c>
      <c r="T42" s="361">
        <f t="shared" si="3"/>
        <v>6.5</v>
      </c>
      <c r="U42" s="128">
        <v>0</v>
      </c>
      <c r="V42" s="219"/>
      <c r="W42" s="54"/>
    </row>
    <row r="43" spans="1:58" ht="16.5" x14ac:dyDescent="0.2">
      <c r="A43" s="208" t="s">
        <v>520</v>
      </c>
      <c r="B43" s="434">
        <v>0</v>
      </c>
      <c r="C43" s="273">
        <v>0</v>
      </c>
      <c r="D43" s="410">
        <f t="shared" si="19"/>
        <v>0</v>
      </c>
      <c r="E43" s="417">
        <v>0</v>
      </c>
      <c r="F43" s="273">
        <v>0</v>
      </c>
      <c r="G43" s="273">
        <v>0</v>
      </c>
      <c r="H43" s="428">
        <v>0</v>
      </c>
      <c r="I43" s="215">
        <f t="shared" si="20"/>
        <v>0</v>
      </c>
      <c r="J43" s="228">
        <f t="shared" si="21"/>
        <v>0</v>
      </c>
      <c r="K43" s="425">
        <v>3</v>
      </c>
      <c r="L43" s="430">
        <v>1</v>
      </c>
      <c r="M43" s="430">
        <v>31</v>
      </c>
      <c r="N43" s="430">
        <v>31</v>
      </c>
      <c r="O43" s="447">
        <v>0</v>
      </c>
      <c r="P43" s="216">
        <f t="shared" si="22"/>
        <v>0</v>
      </c>
      <c r="Q43" s="190">
        <f t="shared" si="13"/>
        <v>0</v>
      </c>
      <c r="R43" s="217">
        <f t="shared" si="15"/>
        <v>100</v>
      </c>
      <c r="S43" s="242">
        <f t="shared" si="18"/>
        <v>0</v>
      </c>
      <c r="T43" s="361" t="e">
        <f t="shared" si="3"/>
        <v>#DIV/0!</v>
      </c>
      <c r="U43" s="400">
        <v>2</v>
      </c>
      <c r="V43" s="220"/>
      <c r="W43" s="54"/>
    </row>
    <row r="44" spans="1:58" ht="17.25" thickBot="1" x14ac:dyDescent="0.25">
      <c r="A44" s="268" t="s">
        <v>521</v>
      </c>
      <c r="B44" s="436">
        <v>2</v>
      </c>
      <c r="C44" s="429">
        <v>0</v>
      </c>
      <c r="D44" s="438">
        <f t="shared" si="19"/>
        <v>2</v>
      </c>
      <c r="E44" s="426">
        <v>0</v>
      </c>
      <c r="F44" s="430">
        <v>2</v>
      </c>
      <c r="G44" s="430">
        <v>0</v>
      </c>
      <c r="H44" s="428">
        <v>0</v>
      </c>
      <c r="I44" s="270">
        <f t="shared" si="20"/>
        <v>0</v>
      </c>
      <c r="J44" s="269">
        <f t="shared" si="21"/>
        <v>0</v>
      </c>
      <c r="K44" s="425">
        <v>0</v>
      </c>
      <c r="L44" s="449">
        <v>1</v>
      </c>
      <c r="M44" s="449">
        <v>93</v>
      </c>
      <c r="N44" s="449">
        <v>0</v>
      </c>
      <c r="O44" s="447">
        <v>0</v>
      </c>
      <c r="P44" s="271">
        <f t="shared" si="22"/>
        <v>0</v>
      </c>
      <c r="Q44" s="272">
        <f>IFERROR(SUM(F44,J44)/K44,0)</f>
        <v>0</v>
      </c>
      <c r="R44" s="272">
        <f t="shared" si="15"/>
        <v>0</v>
      </c>
      <c r="S44" s="286">
        <f t="shared" si="18"/>
        <v>0</v>
      </c>
      <c r="T44" s="384">
        <f>IFERROR((M44/N44)/SUM(F44,J44),0)</f>
        <v>0</v>
      </c>
      <c r="U44" s="130"/>
      <c r="V44" s="221"/>
      <c r="W44" s="54"/>
    </row>
    <row r="45" spans="1:58" ht="17.25" thickBot="1" x14ac:dyDescent="0.25">
      <c r="A45" s="385" t="s">
        <v>695</v>
      </c>
      <c r="B45" s="403">
        <v>0</v>
      </c>
      <c r="C45" s="404">
        <v>0</v>
      </c>
      <c r="D45" s="374">
        <v>0</v>
      </c>
      <c r="E45" s="404">
        <v>0</v>
      </c>
      <c r="F45" s="404">
        <v>0</v>
      </c>
      <c r="G45" s="404">
        <v>0</v>
      </c>
      <c r="H45" s="404">
        <v>0</v>
      </c>
      <c r="I45" s="374">
        <f t="shared" si="20"/>
        <v>0</v>
      </c>
      <c r="J45" s="374">
        <f t="shared" si="21"/>
        <v>0</v>
      </c>
      <c r="K45" s="404">
        <v>0</v>
      </c>
      <c r="L45" s="404">
        <v>0</v>
      </c>
      <c r="M45" s="404">
        <v>0</v>
      </c>
      <c r="N45" s="404">
        <v>0</v>
      </c>
      <c r="O45" s="405">
        <v>0</v>
      </c>
      <c r="P45" s="376">
        <f t="shared" si="22"/>
        <v>0</v>
      </c>
      <c r="Q45" s="377">
        <f>IFERROR(SUM(F45,J45)/K45,0)</f>
        <v>0</v>
      </c>
      <c r="R45" s="377">
        <f t="shared" si="15"/>
        <v>0</v>
      </c>
      <c r="S45" s="376">
        <f t="shared" si="18"/>
        <v>0</v>
      </c>
      <c r="T45" s="378">
        <f>IFERROR((M45/N45)/SUM(F45,J45),0)</f>
        <v>0</v>
      </c>
      <c r="U45" s="266"/>
      <c r="V45" s="267"/>
      <c r="W45" s="54"/>
    </row>
    <row r="46" spans="1:58" x14ac:dyDescent="0.25"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T46" s="212"/>
    </row>
    <row r="47" spans="1:58" ht="15.75" thickBot="1" x14ac:dyDescent="0.3">
      <c r="A47" s="1" t="s">
        <v>58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T47" s="212"/>
    </row>
    <row r="48" spans="1:58" ht="16.5" x14ac:dyDescent="0.25">
      <c r="A48" s="28" t="s">
        <v>59</v>
      </c>
      <c r="B48" s="236">
        <f>SUM(B49:B51)</f>
        <v>11</v>
      </c>
      <c r="C48" s="236">
        <f t="shared" ref="C48:O48" si="23">SUM(C49:C51)</f>
        <v>16</v>
      </c>
      <c r="D48" s="236">
        <f t="shared" si="23"/>
        <v>27</v>
      </c>
      <c r="E48" s="236">
        <f t="shared" si="23"/>
        <v>8</v>
      </c>
      <c r="F48" s="236">
        <f t="shared" si="23"/>
        <v>20</v>
      </c>
      <c r="G48" s="236">
        <f t="shared" si="23"/>
        <v>5</v>
      </c>
      <c r="H48" s="236">
        <f t="shared" si="23"/>
        <v>0</v>
      </c>
      <c r="I48" s="236">
        <f t="shared" si="23"/>
        <v>5</v>
      </c>
      <c r="J48" s="236">
        <f t="shared" si="23"/>
        <v>13</v>
      </c>
      <c r="K48" s="236">
        <f t="shared" si="23"/>
        <v>19</v>
      </c>
      <c r="L48" s="236">
        <f>L49+L50+L51</f>
        <v>15</v>
      </c>
      <c r="M48" s="236">
        <f t="shared" si="23"/>
        <v>527</v>
      </c>
      <c r="N48" s="236">
        <f t="shared" si="23"/>
        <v>390</v>
      </c>
      <c r="O48" s="241">
        <f t="shared" si="23"/>
        <v>402</v>
      </c>
      <c r="P48" s="357">
        <f>IFERROR(O48/SUM(F48,J48),0)</f>
        <v>12.181818181818182</v>
      </c>
      <c r="Q48" s="347">
        <f>(E48+F48+G48+H48)/L48</f>
        <v>2.2000000000000002</v>
      </c>
      <c r="R48" s="347">
        <f>IFERROR((N48/M48)*100,0)</f>
        <v>74.003795066413659</v>
      </c>
      <c r="S48" s="347">
        <f>IFERROR((I48/SUM(F48,J48))*100,0)</f>
        <v>15.151515151515152</v>
      </c>
      <c r="T48" s="360">
        <f>(M48-N48)/(E48+F48+G48+H48)</f>
        <v>4.1515151515151514</v>
      </c>
    </row>
    <row r="49" spans="1:20" ht="16.5" x14ac:dyDescent="0.25">
      <c r="A49" s="4" t="str">
        <f>A37</f>
        <v>NEO UCI</v>
      </c>
      <c r="B49" s="110">
        <f t="shared" ref="B49:N49" si="24">B37</f>
        <v>10</v>
      </c>
      <c r="C49" s="110">
        <f t="shared" si="24"/>
        <v>6</v>
      </c>
      <c r="D49" s="264">
        <f t="shared" si="24"/>
        <v>16</v>
      </c>
      <c r="E49" s="110">
        <f t="shared" si="24"/>
        <v>5</v>
      </c>
      <c r="F49" s="110">
        <f t="shared" si="24"/>
        <v>11</v>
      </c>
      <c r="G49" s="110">
        <f t="shared" si="24"/>
        <v>4</v>
      </c>
      <c r="H49" s="110">
        <f t="shared" si="24"/>
        <v>0</v>
      </c>
      <c r="I49" s="264">
        <f t="shared" si="24"/>
        <v>4</v>
      </c>
      <c r="J49" s="264">
        <f t="shared" si="24"/>
        <v>9</v>
      </c>
      <c r="K49" s="110">
        <f t="shared" si="24"/>
        <v>9</v>
      </c>
      <c r="L49" s="110">
        <v>9</v>
      </c>
      <c r="M49" s="110">
        <f t="shared" si="24"/>
        <v>279</v>
      </c>
      <c r="N49" s="110">
        <f t="shared" si="24"/>
        <v>255</v>
      </c>
      <c r="O49" s="240">
        <v>120</v>
      </c>
      <c r="P49" s="216">
        <f>IFERROR(O49/SUM(F49,J49),0)</f>
        <v>6</v>
      </c>
      <c r="Q49" s="190">
        <f>(E49+F49+G49+H49)/L49</f>
        <v>2.2222222222222223</v>
      </c>
      <c r="R49" s="217">
        <f>IFERROR((N49/M49)*100,0)</f>
        <v>91.397849462365585</v>
      </c>
      <c r="S49" s="242">
        <f>IFERROR((I49/SUM(F49,J49))*100,0)</f>
        <v>20</v>
      </c>
      <c r="T49" s="361">
        <f>(M49-N49)/(E49+F49+G49+H49)</f>
        <v>1.2</v>
      </c>
    </row>
    <row r="50" spans="1:20" ht="16.5" x14ac:dyDescent="0.25">
      <c r="A50" s="4" t="str">
        <f t="shared" ref="A50:K50" si="25">A40</f>
        <v>PED. UTI</v>
      </c>
      <c r="B50" s="110">
        <f t="shared" si="25"/>
        <v>1</v>
      </c>
      <c r="C50" s="110">
        <f t="shared" si="25"/>
        <v>1</v>
      </c>
      <c r="D50" s="264">
        <f t="shared" si="25"/>
        <v>2</v>
      </c>
      <c r="E50" s="110">
        <f t="shared" si="25"/>
        <v>2</v>
      </c>
      <c r="F50" s="110">
        <f t="shared" si="25"/>
        <v>1</v>
      </c>
      <c r="G50" s="110">
        <f t="shared" si="25"/>
        <v>0</v>
      </c>
      <c r="H50" s="110">
        <f t="shared" si="25"/>
        <v>0</v>
      </c>
      <c r="I50" s="264">
        <f t="shared" si="25"/>
        <v>0</v>
      </c>
      <c r="J50" s="264">
        <f t="shared" si="25"/>
        <v>2</v>
      </c>
      <c r="K50" s="110">
        <f t="shared" si="25"/>
        <v>7</v>
      </c>
      <c r="L50" s="110">
        <v>3</v>
      </c>
      <c r="M50" s="110">
        <f>M40</f>
        <v>155</v>
      </c>
      <c r="N50" s="110">
        <f>N40</f>
        <v>107</v>
      </c>
      <c r="O50" s="240">
        <v>252</v>
      </c>
      <c r="P50" s="216">
        <f>IFERROR(O50/SUM(F50,J50),0)</f>
        <v>84</v>
      </c>
      <c r="Q50" s="190">
        <f>(E50+F50+G50+H50)/L50</f>
        <v>1</v>
      </c>
      <c r="R50" s="217">
        <f>IFERROR((N50/M50)*100,0)</f>
        <v>69.032258064516128</v>
      </c>
      <c r="S50" s="242">
        <f>IFERROR((I50/SUM(F50,J50))*100,0)</f>
        <v>0</v>
      </c>
      <c r="T50" s="361">
        <f>(M50-N50)/(E50+F50+G50+H50)</f>
        <v>16</v>
      </c>
    </row>
    <row r="51" spans="1:20" ht="17.25" thickBot="1" x14ac:dyDescent="0.3">
      <c r="A51" s="4" t="str">
        <f>A42</f>
        <v>UCI MUJER</v>
      </c>
      <c r="B51" s="110">
        <f t="shared" ref="B51:N51" si="26">B42</f>
        <v>0</v>
      </c>
      <c r="C51" s="110">
        <f t="shared" si="26"/>
        <v>9</v>
      </c>
      <c r="D51" s="264">
        <f t="shared" si="26"/>
        <v>9</v>
      </c>
      <c r="E51" s="110">
        <f t="shared" si="26"/>
        <v>1</v>
      </c>
      <c r="F51" s="110">
        <f t="shared" si="26"/>
        <v>8</v>
      </c>
      <c r="G51" s="110">
        <f t="shared" si="26"/>
        <v>1</v>
      </c>
      <c r="H51" s="110">
        <f t="shared" si="26"/>
        <v>0</v>
      </c>
      <c r="I51" s="264">
        <f t="shared" si="26"/>
        <v>1</v>
      </c>
      <c r="J51" s="264">
        <f t="shared" si="26"/>
        <v>2</v>
      </c>
      <c r="K51" s="110">
        <f t="shared" si="26"/>
        <v>3</v>
      </c>
      <c r="L51" s="110">
        <v>3</v>
      </c>
      <c r="M51" s="110">
        <f t="shared" si="26"/>
        <v>93</v>
      </c>
      <c r="N51" s="110">
        <f t="shared" si="26"/>
        <v>28</v>
      </c>
      <c r="O51" s="240">
        <v>30</v>
      </c>
      <c r="P51" s="358">
        <f>IFERROR(O51/SUM(F51,J51),0)</f>
        <v>3</v>
      </c>
      <c r="Q51" s="362">
        <f>(E51+F51+G51+H51)/L51</f>
        <v>3.3333333333333335</v>
      </c>
      <c r="R51" s="359">
        <f>IFERROR((N51/M51)*100,0)</f>
        <v>30.107526881720432</v>
      </c>
      <c r="S51" s="348">
        <f>IFERROR((I51/SUM(F51,J51))*100,0)</f>
        <v>10</v>
      </c>
      <c r="T51" s="363">
        <f>(M51-N51)/(E51+F51+G51+H51)</f>
        <v>6.5</v>
      </c>
    </row>
    <row r="52" spans="1:20" x14ac:dyDescent="0.25"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T52" s="212"/>
    </row>
    <row r="53" spans="1:20" x14ac:dyDescent="0.25"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T53" s="212"/>
    </row>
    <row r="54" spans="1:20" ht="14.25" customHeight="1" x14ac:dyDescent="0.25">
      <c r="A54" s="495" t="s">
        <v>61</v>
      </c>
      <c r="B54" s="250" t="s">
        <v>1</v>
      </c>
      <c r="C54" s="250" t="s">
        <v>64</v>
      </c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T54" s="212"/>
    </row>
    <row r="55" spans="1:20" x14ac:dyDescent="0.25">
      <c r="A55" s="495"/>
      <c r="B55" s="110">
        <v>427</v>
      </c>
      <c r="C55" s="110">
        <v>426</v>
      </c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T55" s="212"/>
    </row>
    <row r="56" spans="1:20" ht="16.5" hidden="1" x14ac:dyDescent="0.25">
      <c r="A56" s="495" t="s">
        <v>62</v>
      </c>
      <c r="B56" s="5" t="s">
        <v>1</v>
      </c>
      <c r="C56" s="5" t="s">
        <v>64</v>
      </c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T56" s="212"/>
    </row>
    <row r="57" spans="1:20" hidden="1" x14ac:dyDescent="0.25">
      <c r="A57" s="495"/>
      <c r="B57" s="3"/>
      <c r="C57" s="3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T57" s="212"/>
    </row>
    <row r="58" spans="1:20" ht="14.25" customHeight="1" x14ac:dyDescent="0.25">
      <c r="A58" s="495" t="s">
        <v>63</v>
      </c>
      <c r="B58" s="250" t="s">
        <v>65</v>
      </c>
      <c r="C58" s="250" t="s">
        <v>66</v>
      </c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T58" s="212"/>
    </row>
    <row r="59" spans="1:20" ht="16.5" customHeight="1" x14ac:dyDescent="0.25">
      <c r="A59" s="495"/>
      <c r="B59" s="110">
        <v>245</v>
      </c>
      <c r="C59" s="110">
        <v>222</v>
      </c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T59" s="212"/>
    </row>
    <row r="60" spans="1:20" ht="14.25" customHeight="1" x14ac:dyDescent="0.25">
      <c r="A60" s="495"/>
      <c r="B60" s="580">
        <f>SUM(B59:C59)</f>
        <v>467</v>
      </c>
      <c r="C60" s="580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T60" s="212"/>
    </row>
    <row r="61" spans="1:20" x14ac:dyDescent="0.25"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T61" s="212"/>
    </row>
    <row r="62" spans="1:20" ht="14.25" customHeight="1" x14ac:dyDescent="0.25"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T62" s="212"/>
    </row>
    <row r="63" spans="1:20" x14ac:dyDescent="0.25"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T63" s="212"/>
    </row>
    <row r="64" spans="1:20" ht="15.75" x14ac:dyDescent="0.2">
      <c r="B64" s="212"/>
      <c r="C64" s="212"/>
      <c r="D64" s="292"/>
      <c r="E64" s="574" t="s">
        <v>67</v>
      </c>
      <c r="F64" s="574"/>
      <c r="G64" s="574"/>
      <c r="H64" s="574"/>
      <c r="I64" s="574"/>
      <c r="J64" s="574"/>
      <c r="K64" s="574"/>
      <c r="L64" s="574"/>
      <c r="M64" s="574"/>
      <c r="N64" s="574"/>
      <c r="O64" s="212"/>
      <c r="P64" s="212"/>
      <c r="Q64" s="212"/>
      <c r="R64" s="212"/>
      <c r="T64" s="212"/>
    </row>
    <row r="65" spans="2:20" x14ac:dyDescent="0.2">
      <c r="B65" s="212"/>
      <c r="C65" s="212"/>
      <c r="D65" s="355" t="s">
        <v>633</v>
      </c>
      <c r="E65" s="192" t="s">
        <v>270</v>
      </c>
      <c r="F65" s="68" t="s">
        <v>271</v>
      </c>
      <c r="G65" s="68"/>
      <c r="H65" s="68"/>
      <c r="I65" s="68" t="s">
        <v>274</v>
      </c>
      <c r="J65" s="192" t="s">
        <v>474</v>
      </c>
      <c r="K65" s="192" t="s">
        <v>475</v>
      </c>
      <c r="L65" s="575" t="s">
        <v>296</v>
      </c>
      <c r="M65" s="576"/>
      <c r="N65" s="577"/>
      <c r="O65" s="212"/>
      <c r="P65" s="212"/>
      <c r="Q65" s="212"/>
      <c r="R65" s="212"/>
      <c r="T65" s="212"/>
    </row>
    <row r="66" spans="2:20" ht="15" x14ac:dyDescent="0.25">
      <c r="B66" s="212"/>
      <c r="C66" s="212"/>
      <c r="D66" s="273">
        <v>1</v>
      </c>
      <c r="E66" s="67" t="s">
        <v>697</v>
      </c>
      <c r="F66" s="67" t="s">
        <v>698</v>
      </c>
      <c r="G66" s="67"/>
      <c r="H66" s="67"/>
      <c r="I66" s="69">
        <v>139</v>
      </c>
      <c r="J66" s="356" t="s">
        <v>323</v>
      </c>
      <c r="K66" s="356" t="s">
        <v>699</v>
      </c>
      <c r="L66" s="571" t="s">
        <v>121</v>
      </c>
      <c r="M66" s="572"/>
      <c r="N66" s="573"/>
      <c r="O66" s="212"/>
      <c r="P66" s="212"/>
      <c r="Q66" s="212"/>
      <c r="R66" s="212"/>
      <c r="T66" s="212"/>
    </row>
    <row r="67" spans="2:20" ht="15" x14ac:dyDescent="0.25">
      <c r="B67" s="212"/>
      <c r="C67" s="212"/>
      <c r="D67" s="273">
        <v>2</v>
      </c>
      <c r="E67" s="67" t="s">
        <v>700</v>
      </c>
      <c r="F67" s="67" t="s">
        <v>701</v>
      </c>
      <c r="G67" s="194"/>
      <c r="H67" s="194"/>
      <c r="I67" s="69">
        <v>83</v>
      </c>
      <c r="J67" s="356" t="s">
        <v>702</v>
      </c>
      <c r="K67" s="356" t="s">
        <v>703</v>
      </c>
      <c r="L67" s="571" t="s">
        <v>121</v>
      </c>
      <c r="M67" s="572"/>
      <c r="N67" s="573"/>
      <c r="O67" s="212"/>
      <c r="P67" s="212"/>
      <c r="Q67" s="212"/>
      <c r="R67" s="212"/>
      <c r="T67" s="212"/>
    </row>
    <row r="68" spans="2:20" ht="15" x14ac:dyDescent="0.25">
      <c r="B68" s="212"/>
      <c r="C68" s="212"/>
      <c r="D68" s="273">
        <v>3</v>
      </c>
      <c r="E68" s="67" t="s">
        <v>704</v>
      </c>
      <c r="F68" s="67" t="s">
        <v>705</v>
      </c>
      <c r="G68" s="194"/>
      <c r="H68" s="194"/>
      <c r="I68" s="69">
        <v>183</v>
      </c>
      <c r="J68" s="356" t="s">
        <v>352</v>
      </c>
      <c r="K68" s="356" t="s">
        <v>651</v>
      </c>
      <c r="L68" s="571" t="s">
        <v>207</v>
      </c>
      <c r="M68" s="572"/>
      <c r="N68" s="573"/>
      <c r="O68" s="212"/>
      <c r="P68" s="212"/>
      <c r="Q68" s="212"/>
      <c r="R68" s="212"/>
      <c r="T68" s="212"/>
    </row>
    <row r="69" spans="2:20" ht="15" x14ac:dyDescent="0.25">
      <c r="B69" s="212"/>
      <c r="C69" s="212"/>
      <c r="D69" s="273">
        <v>4</v>
      </c>
      <c r="E69" s="67" t="s">
        <v>706</v>
      </c>
      <c r="F69" s="67" t="s">
        <v>707</v>
      </c>
      <c r="G69" s="194"/>
      <c r="H69" s="194"/>
      <c r="I69" s="69">
        <v>36</v>
      </c>
      <c r="J69" s="356" t="s">
        <v>524</v>
      </c>
      <c r="K69" s="356" t="s">
        <v>708</v>
      </c>
      <c r="L69" s="571" t="s">
        <v>121</v>
      </c>
      <c r="M69" s="572"/>
      <c r="N69" s="573"/>
      <c r="O69" s="212"/>
      <c r="P69" s="212"/>
      <c r="Q69" s="212"/>
      <c r="R69" s="212"/>
      <c r="T69" s="212"/>
    </row>
    <row r="70" spans="2:20" ht="15" x14ac:dyDescent="0.25">
      <c r="B70" s="212"/>
      <c r="C70" s="212"/>
      <c r="D70" s="273">
        <v>5</v>
      </c>
      <c r="E70" s="67" t="s">
        <v>709</v>
      </c>
      <c r="F70" s="67" t="s">
        <v>710</v>
      </c>
      <c r="G70" s="194"/>
      <c r="H70" s="194"/>
      <c r="I70" s="69">
        <v>58</v>
      </c>
      <c r="J70" s="356" t="s">
        <v>711</v>
      </c>
      <c r="K70" s="356" t="s">
        <v>643</v>
      </c>
      <c r="L70" s="571" t="s">
        <v>121</v>
      </c>
      <c r="M70" s="572"/>
      <c r="N70" s="573"/>
      <c r="O70" s="212"/>
      <c r="P70" s="212"/>
      <c r="Q70" s="212"/>
      <c r="R70" s="212"/>
      <c r="T70" s="212"/>
    </row>
    <row r="71" spans="2:20" ht="15" x14ac:dyDescent="0.25">
      <c r="B71" s="212"/>
      <c r="C71" s="212"/>
      <c r="D71" s="273">
        <v>6</v>
      </c>
      <c r="E71" s="67" t="s">
        <v>712</v>
      </c>
      <c r="F71" s="67" t="s">
        <v>713</v>
      </c>
      <c r="G71" s="67"/>
      <c r="H71" s="67"/>
      <c r="I71" s="69">
        <v>78</v>
      </c>
      <c r="J71" s="356" t="s">
        <v>714</v>
      </c>
      <c r="K71" s="356" t="s">
        <v>689</v>
      </c>
      <c r="L71" s="571" t="s">
        <v>77</v>
      </c>
      <c r="M71" s="572"/>
      <c r="N71" s="573"/>
      <c r="O71" s="212"/>
      <c r="P71" s="212"/>
      <c r="Q71" s="212"/>
      <c r="R71" s="212"/>
      <c r="T71" s="212"/>
    </row>
    <row r="72" spans="2:20" ht="15" x14ac:dyDescent="0.25">
      <c r="B72" s="212"/>
      <c r="C72" s="212"/>
      <c r="D72" s="273">
        <v>7</v>
      </c>
      <c r="E72" s="67" t="s">
        <v>256</v>
      </c>
      <c r="F72" s="67" t="s">
        <v>715</v>
      </c>
      <c r="G72" s="194"/>
      <c r="H72" s="194"/>
      <c r="I72" s="69">
        <v>55</v>
      </c>
      <c r="J72" s="356" t="s">
        <v>497</v>
      </c>
      <c r="K72" s="356" t="s">
        <v>716</v>
      </c>
      <c r="L72" s="571" t="s">
        <v>91</v>
      </c>
      <c r="M72" s="572"/>
      <c r="N72" s="573"/>
      <c r="O72" s="212"/>
      <c r="P72" s="212"/>
      <c r="Q72" s="212"/>
      <c r="R72" s="212"/>
      <c r="T72" s="212"/>
    </row>
    <row r="73" spans="2:20" ht="15" x14ac:dyDescent="0.25">
      <c r="B73" s="212"/>
      <c r="C73" s="212"/>
      <c r="D73" s="273">
        <v>8</v>
      </c>
      <c r="E73" s="67" t="s">
        <v>717</v>
      </c>
      <c r="F73" s="67" t="s">
        <v>718</v>
      </c>
      <c r="G73" s="67"/>
      <c r="H73" s="67"/>
      <c r="I73" s="69">
        <v>183</v>
      </c>
      <c r="J73" s="356" t="s">
        <v>356</v>
      </c>
      <c r="K73" s="356" t="s">
        <v>613</v>
      </c>
      <c r="L73" s="571" t="s">
        <v>207</v>
      </c>
      <c r="M73" s="572"/>
      <c r="N73" s="573"/>
      <c r="O73" s="212"/>
      <c r="P73" s="212"/>
      <c r="Q73" s="212"/>
      <c r="R73" s="212"/>
      <c r="T73" s="212"/>
    </row>
    <row r="74" spans="2:20" ht="15" x14ac:dyDescent="0.25">
      <c r="B74" s="212"/>
      <c r="C74" s="212"/>
      <c r="D74" s="273">
        <v>9</v>
      </c>
      <c r="E74" s="67" t="s">
        <v>719</v>
      </c>
      <c r="F74" s="67" t="s">
        <v>720</v>
      </c>
      <c r="G74" s="67"/>
      <c r="H74" s="67"/>
      <c r="I74" s="69">
        <v>66</v>
      </c>
      <c r="J74" s="356" t="s">
        <v>490</v>
      </c>
      <c r="K74" s="356" t="s">
        <v>613</v>
      </c>
      <c r="L74" s="571" t="s">
        <v>77</v>
      </c>
      <c r="M74" s="572"/>
      <c r="N74" s="573"/>
      <c r="O74" s="212"/>
      <c r="P74" s="212"/>
      <c r="Q74" s="212"/>
      <c r="R74" s="212"/>
      <c r="T74" s="212"/>
    </row>
    <row r="75" spans="2:20" ht="15" x14ac:dyDescent="0.25">
      <c r="B75" s="212"/>
      <c r="C75" s="212"/>
      <c r="D75" s="273">
        <v>10</v>
      </c>
      <c r="E75" s="67" t="s">
        <v>721</v>
      </c>
      <c r="F75" s="67" t="s">
        <v>722</v>
      </c>
      <c r="G75" s="194"/>
      <c r="H75" s="194"/>
      <c r="I75" s="69">
        <v>42</v>
      </c>
      <c r="J75" s="356" t="s">
        <v>723</v>
      </c>
      <c r="K75" s="356" t="s">
        <v>613</v>
      </c>
      <c r="L75" s="571" t="s">
        <v>466</v>
      </c>
      <c r="M75" s="572"/>
      <c r="N75" s="573"/>
      <c r="O75" s="212"/>
      <c r="P75" s="212"/>
      <c r="Q75" s="212"/>
      <c r="R75" s="212"/>
      <c r="T75" s="212"/>
    </row>
    <row r="76" spans="2:20" ht="15" x14ac:dyDescent="0.25">
      <c r="B76" s="212"/>
      <c r="C76" s="212"/>
      <c r="D76" s="273">
        <v>11</v>
      </c>
      <c r="E76" s="67" t="s">
        <v>724</v>
      </c>
      <c r="F76" s="67" t="s">
        <v>725</v>
      </c>
      <c r="G76" s="67"/>
      <c r="H76" s="67"/>
      <c r="I76" s="69">
        <v>52</v>
      </c>
      <c r="J76" s="356" t="s">
        <v>726</v>
      </c>
      <c r="K76" s="356" t="s">
        <v>727</v>
      </c>
      <c r="L76" s="571" t="s">
        <v>82</v>
      </c>
      <c r="M76" s="572"/>
      <c r="N76" s="573"/>
      <c r="O76" s="212"/>
      <c r="P76" s="212"/>
      <c r="Q76" s="212"/>
      <c r="R76" s="212"/>
      <c r="T76" s="212"/>
    </row>
    <row r="77" spans="2:20" ht="15" x14ac:dyDescent="0.25">
      <c r="B77" s="212"/>
      <c r="C77" s="212"/>
      <c r="D77" s="273">
        <v>12</v>
      </c>
      <c r="E77" s="67" t="s">
        <v>728</v>
      </c>
      <c r="F77" s="67" t="s">
        <v>729</v>
      </c>
      <c r="G77" s="194"/>
      <c r="H77" s="194"/>
      <c r="I77" s="69">
        <v>45</v>
      </c>
      <c r="J77" s="356" t="s">
        <v>723</v>
      </c>
      <c r="K77" s="356" t="s">
        <v>730</v>
      </c>
      <c r="L77" s="571" t="s">
        <v>77</v>
      </c>
      <c r="M77" s="572"/>
      <c r="N77" s="573"/>
      <c r="O77" s="212"/>
      <c r="P77" s="212"/>
      <c r="Q77" s="212"/>
      <c r="R77" s="212"/>
      <c r="T77" s="212"/>
    </row>
    <row r="78" spans="2:20" ht="15" x14ac:dyDescent="0.25">
      <c r="B78" s="212"/>
      <c r="C78" s="212"/>
      <c r="D78" s="273">
        <v>13</v>
      </c>
      <c r="E78" s="67" t="s">
        <v>706</v>
      </c>
      <c r="F78" s="67" t="s">
        <v>707</v>
      </c>
      <c r="G78" s="194"/>
      <c r="H78" s="194"/>
      <c r="I78" s="69">
        <v>49</v>
      </c>
      <c r="J78" s="356" t="s">
        <v>524</v>
      </c>
      <c r="K78" s="356" t="s">
        <v>731</v>
      </c>
      <c r="L78" s="571" t="s">
        <v>91</v>
      </c>
      <c r="M78" s="572"/>
      <c r="N78" s="573"/>
      <c r="O78" s="212"/>
      <c r="P78" s="212"/>
      <c r="Q78" s="212"/>
      <c r="R78" s="212"/>
      <c r="T78" s="212"/>
    </row>
    <row r="79" spans="2:20" ht="15" x14ac:dyDescent="0.25">
      <c r="D79" s="273">
        <v>14</v>
      </c>
      <c r="E79" s="67" t="s">
        <v>732</v>
      </c>
      <c r="F79" s="67" t="s">
        <v>733</v>
      </c>
      <c r="G79" s="301"/>
      <c r="H79" s="302"/>
      <c r="I79" s="69">
        <v>235</v>
      </c>
      <c r="J79" s="356" t="s">
        <v>381</v>
      </c>
      <c r="K79" s="356" t="s">
        <v>734</v>
      </c>
      <c r="L79" s="571" t="s">
        <v>77</v>
      </c>
      <c r="M79" s="572"/>
      <c r="N79" s="573"/>
    </row>
    <row r="80" spans="2:20" ht="15" x14ac:dyDescent="0.25">
      <c r="D80" s="273">
        <v>15</v>
      </c>
      <c r="E80" s="67" t="s">
        <v>735</v>
      </c>
      <c r="F80" s="67" t="s">
        <v>736</v>
      </c>
      <c r="G80" s="301"/>
      <c r="H80" s="302"/>
      <c r="I80" s="69">
        <v>37</v>
      </c>
      <c r="J80" s="356" t="s">
        <v>533</v>
      </c>
      <c r="K80" s="356" t="s">
        <v>734</v>
      </c>
      <c r="L80" s="571" t="s">
        <v>737</v>
      </c>
      <c r="M80" s="572"/>
      <c r="N80" s="573"/>
    </row>
    <row r="81" spans="4:14" ht="15" x14ac:dyDescent="0.25">
      <c r="D81" s="273">
        <v>16</v>
      </c>
      <c r="E81" s="67" t="s">
        <v>738</v>
      </c>
      <c r="F81" s="67" t="s">
        <v>739</v>
      </c>
      <c r="G81" s="301"/>
      <c r="H81" s="302"/>
      <c r="I81" s="69">
        <v>56</v>
      </c>
      <c r="J81" s="356" t="s">
        <v>740</v>
      </c>
      <c r="K81" s="356" t="s">
        <v>605</v>
      </c>
      <c r="L81" s="571" t="s">
        <v>466</v>
      </c>
      <c r="M81" s="572"/>
      <c r="N81" s="573"/>
    </row>
  </sheetData>
  <mergeCells count="48">
    <mergeCell ref="A3:T3"/>
    <mergeCell ref="A4:T4"/>
    <mergeCell ref="A5:T5"/>
    <mergeCell ref="A9:A11"/>
    <mergeCell ref="B9:D9"/>
    <mergeCell ref="E9:J9"/>
    <mergeCell ref="K9:K11"/>
    <mergeCell ref="L9:L11"/>
    <mergeCell ref="M9:M11"/>
    <mergeCell ref="N9:N11"/>
    <mergeCell ref="R10:R11"/>
    <mergeCell ref="S10:S11"/>
    <mergeCell ref="T10:T11"/>
    <mergeCell ref="G10:I10"/>
    <mergeCell ref="J10:J11"/>
    <mergeCell ref="P10:P11"/>
    <mergeCell ref="E64:N64"/>
    <mergeCell ref="L65:N65"/>
    <mergeCell ref="U10:U11"/>
    <mergeCell ref="V10:V11"/>
    <mergeCell ref="A54:A55"/>
    <mergeCell ref="A58:A60"/>
    <mergeCell ref="B60:C60"/>
    <mergeCell ref="A56:A57"/>
    <mergeCell ref="Q10:Q11"/>
    <mergeCell ref="O9:O11"/>
    <mergeCell ref="P9:T9"/>
    <mergeCell ref="B10:B11"/>
    <mergeCell ref="C10:C11"/>
    <mergeCell ref="D10:D11"/>
    <mergeCell ref="E10:E11"/>
    <mergeCell ref="F10:F11"/>
    <mergeCell ref="L66:N66"/>
    <mergeCell ref="L67:N67"/>
    <mergeCell ref="L68:N68"/>
    <mergeCell ref="L69:N69"/>
    <mergeCell ref="L70:N70"/>
    <mergeCell ref="L71:N71"/>
    <mergeCell ref="L72:N72"/>
    <mergeCell ref="L73:N73"/>
    <mergeCell ref="L74:N74"/>
    <mergeCell ref="L75:N75"/>
    <mergeCell ref="L81:N81"/>
    <mergeCell ref="L76:N76"/>
    <mergeCell ref="L77:N77"/>
    <mergeCell ref="L78:N78"/>
    <mergeCell ref="L79:N79"/>
    <mergeCell ref="L80:N80"/>
  </mergeCells>
  <pageMargins left="0.7" right="0.7" top="0.75" bottom="0.75" header="0.3" footer="0.3"/>
  <pageSetup scale="52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BF87"/>
  <sheetViews>
    <sheetView showGridLines="0" zoomScale="77" zoomScaleNormal="77" workbookViewId="0">
      <selection sqref="A1:T60"/>
    </sheetView>
  </sheetViews>
  <sheetFormatPr baseColWidth="10" defaultRowHeight="14.25" x14ac:dyDescent="0.25"/>
  <cols>
    <col min="1" max="1" width="37.140625" style="1" customWidth="1"/>
    <col min="2" max="2" width="9.7109375" style="1" customWidth="1"/>
    <col min="3" max="3" width="10.85546875" style="1" customWidth="1"/>
    <col min="4" max="5" width="9.7109375" style="1" customWidth="1"/>
    <col min="6" max="6" width="10.85546875" style="1" customWidth="1"/>
    <col min="7" max="7" width="9" style="107" customWidth="1"/>
    <col min="8" max="8" width="11.28515625" style="1" customWidth="1"/>
    <col min="9" max="9" width="12.140625" style="1" customWidth="1"/>
    <col min="10" max="10" width="10.42578125" style="1" customWidth="1"/>
    <col min="11" max="11" width="9.7109375" style="1" customWidth="1"/>
    <col min="12" max="12" width="11.5703125" style="1" customWidth="1"/>
    <col min="13" max="14" width="9.7109375" style="1" customWidth="1"/>
    <col min="15" max="15" width="9.7109375" style="107" customWidth="1"/>
    <col min="16" max="20" width="10.7109375" style="1" customWidth="1"/>
    <col min="21" max="21" width="14.28515625" style="1" hidden="1" customWidth="1"/>
    <col min="22" max="22" width="8.7109375" style="1" hidden="1" customWidth="1"/>
    <col min="23" max="24" width="0" style="1" hidden="1" customWidth="1"/>
    <col min="25" max="16384" width="11.42578125" style="1"/>
  </cols>
  <sheetData>
    <row r="3" spans="1:58" ht="15.75" x14ac:dyDescent="0.25">
      <c r="A3" s="510" t="s">
        <v>146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</row>
    <row r="4" spans="1:58" ht="15.75" x14ac:dyDescent="0.25">
      <c r="A4" s="510" t="s">
        <v>147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</row>
    <row r="5" spans="1:58" ht="15.75" x14ac:dyDescent="0.25">
      <c r="A5" s="510" t="s">
        <v>632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</row>
    <row r="7" spans="1:58" x14ac:dyDescent="0.25">
      <c r="A7" s="33" t="s">
        <v>45</v>
      </c>
    </row>
    <row r="8" spans="1:58" ht="15" thickBot="1" x14ac:dyDescent="0.3">
      <c r="A8" s="33" t="s">
        <v>46</v>
      </c>
    </row>
    <row r="9" spans="1:58" s="2" customFormat="1" ht="16.5" customHeight="1" x14ac:dyDescent="0.25">
      <c r="A9" s="512" t="s">
        <v>34</v>
      </c>
      <c r="B9" s="515" t="s">
        <v>48</v>
      </c>
      <c r="C9" s="516"/>
      <c r="D9" s="517"/>
      <c r="E9" s="518" t="s">
        <v>10</v>
      </c>
      <c r="F9" s="519"/>
      <c r="G9" s="519"/>
      <c r="H9" s="519"/>
      <c r="I9" s="519"/>
      <c r="J9" s="520"/>
      <c r="K9" s="521" t="s">
        <v>222</v>
      </c>
      <c r="L9" s="521" t="s">
        <v>223</v>
      </c>
      <c r="M9" s="524" t="s">
        <v>39</v>
      </c>
      <c r="N9" s="524" t="s">
        <v>36</v>
      </c>
      <c r="O9" s="594" t="s">
        <v>37</v>
      </c>
      <c r="P9" s="528" t="s">
        <v>38</v>
      </c>
      <c r="Q9" s="529"/>
      <c r="R9" s="529"/>
      <c r="S9" s="529"/>
      <c r="T9" s="540"/>
      <c r="U9" s="167"/>
      <c r="V9" s="262"/>
    </row>
    <row r="10" spans="1:58" s="2" customFormat="1" ht="16.5" customHeight="1" x14ac:dyDescent="0.25">
      <c r="A10" s="513"/>
      <c r="B10" s="530" t="s">
        <v>1</v>
      </c>
      <c r="C10" s="532" t="s">
        <v>2</v>
      </c>
      <c r="D10" s="534" t="s">
        <v>3</v>
      </c>
      <c r="E10" s="522" t="s">
        <v>4</v>
      </c>
      <c r="F10" s="503" t="s">
        <v>5</v>
      </c>
      <c r="G10" s="505" t="s">
        <v>9</v>
      </c>
      <c r="H10" s="505"/>
      <c r="I10" s="505"/>
      <c r="J10" s="506" t="s">
        <v>8</v>
      </c>
      <c r="K10" s="522"/>
      <c r="L10" s="522"/>
      <c r="M10" s="525"/>
      <c r="N10" s="525"/>
      <c r="O10" s="595"/>
      <c r="P10" s="508" t="s">
        <v>41</v>
      </c>
      <c r="Q10" s="497" t="s">
        <v>40</v>
      </c>
      <c r="R10" s="497" t="s">
        <v>43</v>
      </c>
      <c r="S10" s="497" t="s">
        <v>42</v>
      </c>
      <c r="T10" s="534" t="s">
        <v>44</v>
      </c>
      <c r="U10" s="558" t="s">
        <v>224</v>
      </c>
      <c r="V10" s="502" t="s">
        <v>225</v>
      </c>
    </row>
    <row r="11" spans="1:58" s="2" customFormat="1" ht="56.25" customHeight="1" thickBot="1" x14ac:dyDescent="0.3">
      <c r="A11" s="514"/>
      <c r="B11" s="531"/>
      <c r="C11" s="533"/>
      <c r="D11" s="535"/>
      <c r="E11" s="523"/>
      <c r="F11" s="504"/>
      <c r="G11" s="175" t="s">
        <v>6</v>
      </c>
      <c r="H11" s="261" t="s">
        <v>7</v>
      </c>
      <c r="I11" s="260" t="s">
        <v>47</v>
      </c>
      <c r="J11" s="507"/>
      <c r="K11" s="523"/>
      <c r="L11" s="523"/>
      <c r="M11" s="526"/>
      <c r="N11" s="526"/>
      <c r="O11" s="596"/>
      <c r="P11" s="509"/>
      <c r="Q11" s="498"/>
      <c r="R11" s="498"/>
      <c r="S11" s="498"/>
      <c r="T11" s="535"/>
      <c r="U11" s="558"/>
      <c r="V11" s="502"/>
      <c r="X11" s="178"/>
      <c r="Y11" s="178"/>
    </row>
    <row r="12" spans="1:58" ht="16.5" x14ac:dyDescent="0.25">
      <c r="A12" s="48" t="s">
        <v>11</v>
      </c>
      <c r="B12" s="252">
        <f t="shared" ref="B12:K12" si="0">SUM(B13,B22,B27,B32,B36)</f>
        <v>777</v>
      </c>
      <c r="C12" s="234">
        <f t="shared" si="0"/>
        <v>275</v>
      </c>
      <c r="D12" s="237">
        <f t="shared" si="0"/>
        <v>1052</v>
      </c>
      <c r="E12" s="252">
        <f t="shared" si="0"/>
        <v>764</v>
      </c>
      <c r="F12" s="234">
        <f t="shared" si="0"/>
        <v>275</v>
      </c>
      <c r="G12" s="234">
        <f t="shared" si="0"/>
        <v>0</v>
      </c>
      <c r="H12" s="234">
        <f t="shared" si="0"/>
        <v>2</v>
      </c>
      <c r="I12" s="234">
        <f t="shared" si="0"/>
        <v>2</v>
      </c>
      <c r="J12" s="237">
        <f>SUM(J13,J22,J27,J32,J36)</f>
        <v>766</v>
      </c>
      <c r="K12" s="252">
        <f t="shared" si="0"/>
        <v>217</v>
      </c>
      <c r="L12" s="108">
        <f>L13+L22+L27+L32+L36</f>
        <v>189</v>
      </c>
      <c r="M12" s="234">
        <f>SUM(M13,M22,M27,M32,M36)</f>
        <v>5606</v>
      </c>
      <c r="N12" s="234">
        <f>SUM(N13,N22,N27,N32,N36)</f>
        <v>4482</v>
      </c>
      <c r="O12" s="237">
        <f>SUM(O13,O22,O27,O32,O36)</f>
        <v>4489</v>
      </c>
      <c r="P12" s="253">
        <f>IFERROR(O12/J12,0)</f>
        <v>5.8603133159268932</v>
      </c>
      <c r="Q12" s="63">
        <f t="shared" ref="Q12:Q22" si="1">(E12+F12+G12+H12)/L12</f>
        <v>5.5079365079365079</v>
      </c>
      <c r="R12" s="63">
        <f>IFERROR((N12/M12)*100,0)</f>
        <v>79.950053514092048</v>
      </c>
      <c r="S12" s="63">
        <f>IFERROR((I12/J12)*100,0)</f>
        <v>0.26109660574412535</v>
      </c>
      <c r="T12" s="66">
        <f>(M12-N12)/(E12+F12+G12+H12)</f>
        <v>1.0797310278578289</v>
      </c>
      <c r="U12" s="126"/>
      <c r="V12" s="95"/>
    </row>
    <row r="13" spans="1:58" ht="16.5" x14ac:dyDescent="0.25">
      <c r="A13" s="45" t="s">
        <v>12</v>
      </c>
      <c r="B13" s="254">
        <f>SUM(B14:B21)</f>
        <v>508</v>
      </c>
      <c r="C13" s="255">
        <f t="shared" ref="C13:O13" si="2">SUM(C14:C21)</f>
        <v>222</v>
      </c>
      <c r="D13" s="256">
        <f t="shared" si="2"/>
        <v>730</v>
      </c>
      <c r="E13" s="254">
        <f t="shared" si="2"/>
        <v>498</v>
      </c>
      <c r="F13" s="255">
        <f t="shared" si="2"/>
        <v>219</v>
      </c>
      <c r="G13" s="255">
        <f t="shared" si="2"/>
        <v>0</v>
      </c>
      <c r="H13" s="255">
        <f t="shared" si="2"/>
        <v>0</v>
      </c>
      <c r="I13" s="255">
        <f t="shared" si="2"/>
        <v>0</v>
      </c>
      <c r="J13" s="256">
        <f t="shared" si="2"/>
        <v>498</v>
      </c>
      <c r="K13" s="254">
        <f t="shared" si="2"/>
        <v>105</v>
      </c>
      <c r="L13" s="254">
        <f t="shared" si="2"/>
        <v>87</v>
      </c>
      <c r="M13" s="255">
        <f t="shared" si="2"/>
        <v>2564</v>
      </c>
      <c r="N13" s="255">
        <f t="shared" si="2"/>
        <v>2278</v>
      </c>
      <c r="O13" s="256">
        <f t="shared" si="2"/>
        <v>1886</v>
      </c>
      <c r="P13" s="257">
        <f>IFERROR(O13/J13,0)</f>
        <v>3.7871485943775101</v>
      </c>
      <c r="Q13" s="258">
        <f t="shared" si="1"/>
        <v>8.2413793103448274</v>
      </c>
      <c r="R13" s="259">
        <f>IFERROR((N13/M13)*100,0)</f>
        <v>88.845553822152894</v>
      </c>
      <c r="S13" s="258">
        <f>IFERROR((I13/J13)*100,0)</f>
        <v>0</v>
      </c>
      <c r="T13" s="382">
        <f>(M13-N13)/(E13+F13+G13+H13)</f>
        <v>0.39888423988842397</v>
      </c>
      <c r="U13" s="379">
        <f>SUM(U14:U44,U42:U44)</f>
        <v>47</v>
      </c>
      <c r="V13" s="95"/>
    </row>
    <row r="14" spans="1:58" ht="16.5" x14ac:dyDescent="0.25">
      <c r="A14" s="46" t="s">
        <v>13</v>
      </c>
      <c r="B14" s="232">
        <v>336</v>
      </c>
      <c r="C14" s="110">
        <v>123</v>
      </c>
      <c r="D14" s="213">
        <f>SUM(B14:C14)</f>
        <v>459</v>
      </c>
      <c r="E14" s="232">
        <v>374</v>
      </c>
      <c r="F14" s="110">
        <v>84</v>
      </c>
      <c r="G14" s="110">
        <v>0</v>
      </c>
      <c r="H14" s="110">
        <v>0</v>
      </c>
      <c r="I14" s="263">
        <f>SUM(G14:H14)</f>
        <v>0</v>
      </c>
      <c r="J14" s="213">
        <f>SUM(E14,I14)</f>
        <v>374</v>
      </c>
      <c r="K14" s="232">
        <v>65</v>
      </c>
      <c r="L14" s="103">
        <v>61</v>
      </c>
      <c r="M14" s="110">
        <v>1825</v>
      </c>
      <c r="N14" s="110">
        <v>1777</v>
      </c>
      <c r="O14" s="74">
        <v>1555</v>
      </c>
      <c r="P14" s="216">
        <f>IFERROR(O14/J14,0)</f>
        <v>4.1577540106951876</v>
      </c>
      <c r="Q14" s="190">
        <f t="shared" si="1"/>
        <v>7.5081967213114753</v>
      </c>
      <c r="R14" s="217">
        <f>IFERROR((N14/M14)*100,0)</f>
        <v>97.369863013698634</v>
      </c>
      <c r="S14" s="242">
        <f>IFERROR((I14/J14)*100,0)</f>
        <v>0</v>
      </c>
      <c r="T14" s="361">
        <f t="shared" ref="T14:T43" si="3">(M14-N14)/(E14+F14+G14+H14)</f>
        <v>0.10480349344978165</v>
      </c>
      <c r="U14" s="380">
        <v>6</v>
      </c>
      <c r="V14" s="95"/>
    </row>
    <row r="15" spans="1:58" s="148" customFormat="1" ht="16.5" x14ac:dyDescent="0.25">
      <c r="A15" s="191" t="s">
        <v>239</v>
      </c>
      <c r="B15" s="232">
        <v>48</v>
      </c>
      <c r="C15" s="110">
        <v>12</v>
      </c>
      <c r="D15" s="213">
        <f>SUM(B15:C15)</f>
        <v>60</v>
      </c>
      <c r="E15" s="232">
        <v>57</v>
      </c>
      <c r="F15" s="110">
        <v>3</v>
      </c>
      <c r="G15" s="110">
        <v>0</v>
      </c>
      <c r="H15" s="110">
        <v>0</v>
      </c>
      <c r="I15" s="263">
        <f>G15+H15</f>
        <v>0</v>
      </c>
      <c r="J15" s="213">
        <f>SUM(E15,I15)</f>
        <v>57</v>
      </c>
      <c r="K15" s="232">
        <v>0</v>
      </c>
      <c r="L15" s="103">
        <v>8</v>
      </c>
      <c r="M15" s="110">
        <v>240</v>
      </c>
      <c r="N15" s="110">
        <v>94</v>
      </c>
      <c r="O15" s="74">
        <v>126</v>
      </c>
      <c r="P15" s="216">
        <f>IFERROR(O15/J15,0)</f>
        <v>2.2105263157894739</v>
      </c>
      <c r="Q15" s="190">
        <f t="shared" si="1"/>
        <v>7.5</v>
      </c>
      <c r="R15" s="217">
        <f>IFERROR((N15/M15)*100,0)</f>
        <v>39.166666666666664</v>
      </c>
      <c r="S15" s="242">
        <f>IFERROR((I15/J15)*100,0)</f>
        <v>0</v>
      </c>
      <c r="T15" s="361">
        <f t="shared" si="3"/>
        <v>2.4333333333333331</v>
      </c>
      <c r="U15" s="128"/>
      <c r="V15" s="95"/>
      <c r="W15" s="1"/>
      <c r="X15" s="1"/>
      <c r="Y15" s="1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</row>
    <row r="16" spans="1:58" ht="16.5" x14ac:dyDescent="0.25">
      <c r="A16" s="46" t="s">
        <v>14</v>
      </c>
      <c r="B16" s="232">
        <v>28</v>
      </c>
      <c r="C16" s="110">
        <v>23</v>
      </c>
      <c r="D16" s="213">
        <f t="shared" ref="D16:D21" si="4">SUM(B16:C16)</f>
        <v>51</v>
      </c>
      <c r="E16" s="232">
        <v>40</v>
      </c>
      <c r="F16" s="110">
        <v>5</v>
      </c>
      <c r="G16" s="110">
        <v>0</v>
      </c>
      <c r="H16" s="110">
        <v>0</v>
      </c>
      <c r="I16" s="263">
        <f>G16+H16</f>
        <v>0</v>
      </c>
      <c r="J16" s="213">
        <f t="shared" ref="J16:J21" si="5">SUM(E16,I16)</f>
        <v>40</v>
      </c>
      <c r="K16" s="232">
        <v>9</v>
      </c>
      <c r="L16" s="103">
        <v>8</v>
      </c>
      <c r="M16" s="110">
        <v>225</v>
      </c>
      <c r="N16" s="110">
        <v>191</v>
      </c>
      <c r="O16" s="74">
        <v>139</v>
      </c>
      <c r="P16" s="216">
        <f t="shared" ref="P16:P21" si="6">IFERROR(O16/J16,0)</f>
        <v>3.4750000000000001</v>
      </c>
      <c r="Q16" s="190">
        <f t="shared" si="1"/>
        <v>5.625</v>
      </c>
      <c r="R16" s="217">
        <f t="shared" ref="R16:R21" si="7">IFERROR((N16/M16)*100,0)</f>
        <v>84.888888888888886</v>
      </c>
      <c r="S16" s="242">
        <f t="shared" ref="S16:S21" si="8">IFERROR((I16/J16)*100,0)</f>
        <v>0</v>
      </c>
      <c r="T16" s="361">
        <f t="shared" si="3"/>
        <v>0.75555555555555554</v>
      </c>
      <c r="U16" s="128"/>
      <c r="V16" s="95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</row>
    <row r="17" spans="1:58" s="148" customFormat="1" ht="16.5" x14ac:dyDescent="0.25">
      <c r="A17" s="191" t="s">
        <v>471</v>
      </c>
      <c r="B17" s="232">
        <v>8</v>
      </c>
      <c r="C17" s="110">
        <v>0</v>
      </c>
      <c r="D17" s="213">
        <f t="shared" si="4"/>
        <v>8</v>
      </c>
      <c r="E17" s="232">
        <v>8</v>
      </c>
      <c r="F17" s="110">
        <v>0</v>
      </c>
      <c r="G17" s="110">
        <v>0</v>
      </c>
      <c r="H17" s="110">
        <v>0</v>
      </c>
      <c r="I17" s="263">
        <f>G17+H17</f>
        <v>0</v>
      </c>
      <c r="J17" s="213">
        <f t="shared" si="5"/>
        <v>8</v>
      </c>
      <c r="K17" s="232">
        <v>0</v>
      </c>
      <c r="L17" s="103">
        <v>1</v>
      </c>
      <c r="M17" s="110">
        <v>33</v>
      </c>
      <c r="N17" s="110">
        <v>13</v>
      </c>
      <c r="O17" s="74">
        <v>11</v>
      </c>
      <c r="P17" s="216">
        <f t="shared" si="6"/>
        <v>1.375</v>
      </c>
      <c r="Q17" s="190">
        <f t="shared" si="1"/>
        <v>8</v>
      </c>
      <c r="R17" s="217">
        <f t="shared" si="7"/>
        <v>39.393939393939391</v>
      </c>
      <c r="S17" s="242">
        <f t="shared" si="8"/>
        <v>0</v>
      </c>
      <c r="T17" s="361">
        <f t="shared" si="3"/>
        <v>2.5</v>
      </c>
      <c r="U17" s="128"/>
      <c r="V17" s="95"/>
      <c r="W17" s="1"/>
      <c r="X17" s="1"/>
      <c r="Y17" s="1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</row>
    <row r="18" spans="1:58" ht="16.5" x14ac:dyDescent="0.25">
      <c r="A18" s="46" t="s">
        <v>15</v>
      </c>
      <c r="B18" s="232">
        <v>7</v>
      </c>
      <c r="C18" s="110">
        <v>4</v>
      </c>
      <c r="D18" s="213">
        <f t="shared" si="4"/>
        <v>11</v>
      </c>
      <c r="E18" s="232">
        <v>8</v>
      </c>
      <c r="F18" s="110">
        <v>1</v>
      </c>
      <c r="G18" s="110">
        <v>0</v>
      </c>
      <c r="H18" s="110">
        <v>0</v>
      </c>
      <c r="I18" s="263">
        <f>SUM(G18:H18)</f>
        <v>0</v>
      </c>
      <c r="J18" s="213">
        <f>SUM(E18,I18)</f>
        <v>8</v>
      </c>
      <c r="K18" s="232">
        <v>4</v>
      </c>
      <c r="L18" s="103">
        <v>2</v>
      </c>
      <c r="M18" s="110">
        <v>46</v>
      </c>
      <c r="N18" s="110">
        <v>38</v>
      </c>
      <c r="O18" s="74">
        <v>26</v>
      </c>
      <c r="P18" s="216">
        <f t="shared" si="6"/>
        <v>3.25</v>
      </c>
      <c r="Q18" s="190">
        <f t="shared" si="1"/>
        <v>4.5</v>
      </c>
      <c r="R18" s="217">
        <f t="shared" si="7"/>
        <v>82.608695652173907</v>
      </c>
      <c r="S18" s="242">
        <f t="shared" si="8"/>
        <v>0</v>
      </c>
      <c r="T18" s="361">
        <f t="shared" si="3"/>
        <v>0.88888888888888884</v>
      </c>
      <c r="U18" s="380">
        <v>1</v>
      </c>
      <c r="V18" s="95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</row>
    <row r="19" spans="1:58" ht="16.5" x14ac:dyDescent="0.25">
      <c r="A19" s="46" t="s">
        <v>16</v>
      </c>
      <c r="B19" s="232">
        <v>8</v>
      </c>
      <c r="C19" s="110">
        <v>4</v>
      </c>
      <c r="D19" s="213">
        <f t="shared" si="4"/>
        <v>12</v>
      </c>
      <c r="E19" s="232">
        <v>9</v>
      </c>
      <c r="F19" s="110">
        <v>0</v>
      </c>
      <c r="G19" s="110">
        <v>0</v>
      </c>
      <c r="H19" s="110">
        <v>0</v>
      </c>
      <c r="I19" s="263">
        <f>SUM(G19:H19)</f>
        <v>0</v>
      </c>
      <c r="J19" s="213">
        <f t="shared" si="5"/>
        <v>9</v>
      </c>
      <c r="K19" s="232">
        <v>8</v>
      </c>
      <c r="L19" s="103">
        <v>2</v>
      </c>
      <c r="M19" s="110">
        <v>46</v>
      </c>
      <c r="N19" s="110">
        <v>29</v>
      </c>
      <c r="O19" s="74">
        <v>27</v>
      </c>
      <c r="P19" s="216">
        <f t="shared" si="6"/>
        <v>3</v>
      </c>
      <c r="Q19" s="190">
        <f t="shared" si="1"/>
        <v>4.5</v>
      </c>
      <c r="R19" s="217">
        <f t="shared" si="7"/>
        <v>63.04347826086957</v>
      </c>
      <c r="S19" s="242">
        <f t="shared" si="8"/>
        <v>0</v>
      </c>
      <c r="T19" s="361">
        <f t="shared" si="3"/>
        <v>1.8888888888888888</v>
      </c>
      <c r="U19" s="380">
        <v>5</v>
      </c>
      <c r="V19" s="95"/>
    </row>
    <row r="20" spans="1:58" ht="16.5" x14ac:dyDescent="0.25">
      <c r="A20" s="46" t="s">
        <v>17</v>
      </c>
      <c r="B20" s="232">
        <v>0</v>
      </c>
      <c r="C20" s="110">
        <v>0</v>
      </c>
      <c r="D20" s="213">
        <f t="shared" si="4"/>
        <v>0</v>
      </c>
      <c r="E20" s="232">
        <v>0</v>
      </c>
      <c r="F20" s="110">
        <v>0</v>
      </c>
      <c r="G20" s="110">
        <v>0</v>
      </c>
      <c r="H20" s="110">
        <v>0</v>
      </c>
      <c r="I20" s="263">
        <f>SUM(G20:H20)</f>
        <v>0</v>
      </c>
      <c r="J20" s="213">
        <f t="shared" si="5"/>
        <v>0</v>
      </c>
      <c r="K20" s="232">
        <v>14</v>
      </c>
      <c r="L20" s="103">
        <v>0</v>
      </c>
      <c r="M20" s="110">
        <v>0</v>
      </c>
      <c r="N20" s="110">
        <v>0</v>
      </c>
      <c r="O20" s="74">
        <v>0</v>
      </c>
      <c r="P20" s="216">
        <f t="shared" si="6"/>
        <v>0</v>
      </c>
      <c r="Q20" s="190" t="e">
        <f t="shared" si="1"/>
        <v>#DIV/0!</v>
      </c>
      <c r="R20" s="217">
        <f t="shared" si="7"/>
        <v>0</v>
      </c>
      <c r="S20" s="242">
        <f t="shared" si="8"/>
        <v>0</v>
      </c>
      <c r="T20" s="361" t="e">
        <f t="shared" si="3"/>
        <v>#DIV/0!</v>
      </c>
      <c r="U20" s="380">
        <v>14</v>
      </c>
      <c r="V20" s="95"/>
    </row>
    <row r="21" spans="1:58" ht="16.5" x14ac:dyDescent="0.25">
      <c r="A21" s="46" t="s">
        <v>18</v>
      </c>
      <c r="B21" s="232">
        <v>73</v>
      </c>
      <c r="C21" s="110">
        <v>56</v>
      </c>
      <c r="D21" s="213">
        <f t="shared" si="4"/>
        <v>129</v>
      </c>
      <c r="E21" s="232">
        <v>2</v>
      </c>
      <c r="F21" s="110">
        <v>126</v>
      </c>
      <c r="G21" s="110">
        <v>0</v>
      </c>
      <c r="H21" s="110">
        <v>0</v>
      </c>
      <c r="I21" s="263">
        <f>SUM(G21:H21)</f>
        <v>0</v>
      </c>
      <c r="J21" s="213">
        <f t="shared" si="5"/>
        <v>2</v>
      </c>
      <c r="K21" s="232">
        <v>5</v>
      </c>
      <c r="L21" s="103">
        <v>5</v>
      </c>
      <c r="M21" s="110">
        <v>149</v>
      </c>
      <c r="N21" s="110">
        <v>136</v>
      </c>
      <c r="O21" s="74">
        <v>2</v>
      </c>
      <c r="P21" s="216">
        <f t="shared" si="6"/>
        <v>1</v>
      </c>
      <c r="Q21" s="190">
        <f t="shared" si="1"/>
        <v>25.6</v>
      </c>
      <c r="R21" s="217">
        <f t="shared" si="7"/>
        <v>91.275167785234899</v>
      </c>
      <c r="S21" s="242">
        <f t="shared" si="8"/>
        <v>0</v>
      </c>
      <c r="T21" s="361">
        <f t="shared" si="3"/>
        <v>0.1015625</v>
      </c>
      <c r="U21" s="380">
        <v>1</v>
      </c>
      <c r="V21" s="95"/>
    </row>
    <row r="22" spans="1:58" ht="16.5" x14ac:dyDescent="0.25">
      <c r="A22" s="45" t="s">
        <v>19</v>
      </c>
      <c r="B22" s="222">
        <f t="shared" ref="B22:K22" si="9">SUM(B23:B26)</f>
        <v>81</v>
      </c>
      <c r="C22" s="223">
        <f t="shared" si="9"/>
        <v>6</v>
      </c>
      <c r="D22" s="224">
        <f t="shared" si="9"/>
        <v>87</v>
      </c>
      <c r="E22" s="222">
        <f t="shared" si="9"/>
        <v>81</v>
      </c>
      <c r="F22" s="223">
        <f t="shared" si="9"/>
        <v>5</v>
      </c>
      <c r="G22" s="223">
        <f t="shared" si="9"/>
        <v>0</v>
      </c>
      <c r="H22" s="223">
        <f t="shared" si="9"/>
        <v>0</v>
      </c>
      <c r="I22" s="223">
        <f t="shared" si="9"/>
        <v>0</v>
      </c>
      <c r="J22" s="224">
        <f t="shared" si="9"/>
        <v>81</v>
      </c>
      <c r="K22" s="222">
        <f t="shared" si="9"/>
        <v>35</v>
      </c>
      <c r="L22" s="104">
        <f>L23+L24+L25+L26</f>
        <v>28</v>
      </c>
      <c r="M22" s="223">
        <f>SUM(M23:M26)</f>
        <v>780</v>
      </c>
      <c r="N22" s="223">
        <f>SUM(N23:N26)</f>
        <v>531</v>
      </c>
      <c r="O22" s="224">
        <f>SUM(O23:O26)</f>
        <v>493</v>
      </c>
      <c r="P22" s="225">
        <f t="shared" ref="P22:P35" si="10">IFERROR(O22/J22,0)</f>
        <v>6.0864197530864201</v>
      </c>
      <c r="Q22" s="62">
        <f t="shared" si="1"/>
        <v>3.0714285714285716</v>
      </c>
      <c r="R22" s="226">
        <f t="shared" ref="R22:R28" si="11">IFERROR((N22/M22)*100,0)</f>
        <v>68.07692307692308</v>
      </c>
      <c r="S22" s="62">
        <f t="shared" ref="S22:S35" si="12">IFERROR((I22/J22)*100,0)</f>
        <v>0</v>
      </c>
      <c r="T22" s="65">
        <f>(M22-N22)/(E22+F22+G22+H22)</f>
        <v>2.8953488372093021</v>
      </c>
      <c r="U22" s="380"/>
      <c r="V22" s="95"/>
    </row>
    <row r="23" spans="1:58" ht="16.5" x14ac:dyDescent="0.25">
      <c r="A23" s="46" t="s">
        <v>20</v>
      </c>
      <c r="B23" s="232">
        <v>5</v>
      </c>
      <c r="C23" s="110">
        <v>3</v>
      </c>
      <c r="D23" s="213">
        <f>SUM(B23:C23)</f>
        <v>8</v>
      </c>
      <c r="E23" s="232">
        <v>2</v>
      </c>
      <c r="F23" s="110">
        <v>3</v>
      </c>
      <c r="G23" s="110">
        <v>0</v>
      </c>
      <c r="H23" s="110">
        <v>0</v>
      </c>
      <c r="I23" s="263">
        <f>SUM(G23:H23)</f>
        <v>0</v>
      </c>
      <c r="J23" s="213">
        <f>SUM(E23,I23)</f>
        <v>2</v>
      </c>
      <c r="K23" s="232">
        <v>11</v>
      </c>
      <c r="L23" s="103">
        <v>4</v>
      </c>
      <c r="M23" s="110">
        <v>120</v>
      </c>
      <c r="N23" s="110">
        <v>61</v>
      </c>
      <c r="O23" s="74">
        <v>32</v>
      </c>
      <c r="P23" s="216">
        <f t="shared" si="10"/>
        <v>16</v>
      </c>
      <c r="Q23" s="190">
        <f t="shared" ref="Q23:Q43" si="13">(E23+F23+G23+H23)/L23</f>
        <v>1.25</v>
      </c>
      <c r="R23" s="217">
        <f t="shared" si="11"/>
        <v>50.833333333333329</v>
      </c>
      <c r="S23" s="242">
        <f t="shared" si="12"/>
        <v>0</v>
      </c>
      <c r="T23" s="361">
        <f t="shared" si="3"/>
        <v>11.8</v>
      </c>
      <c r="U23" s="380">
        <v>2</v>
      </c>
      <c r="V23" s="243">
        <v>5</v>
      </c>
    </row>
    <row r="24" spans="1:58" ht="16.5" x14ac:dyDescent="0.25">
      <c r="A24" s="46" t="s">
        <v>517</v>
      </c>
      <c r="B24" s="232">
        <v>52</v>
      </c>
      <c r="C24" s="110">
        <v>2</v>
      </c>
      <c r="D24" s="213">
        <f>SUM(B24:C24)</f>
        <v>54</v>
      </c>
      <c r="E24" s="232">
        <v>53</v>
      </c>
      <c r="F24" s="110">
        <v>1</v>
      </c>
      <c r="G24" s="110">
        <v>0</v>
      </c>
      <c r="H24" s="110">
        <v>0</v>
      </c>
      <c r="I24" s="263">
        <f>SUM(G24:H24)</f>
        <v>0</v>
      </c>
      <c r="J24" s="213">
        <f>SUM(E24,I24)</f>
        <v>53</v>
      </c>
      <c r="K24" s="232">
        <v>13</v>
      </c>
      <c r="L24" s="103">
        <v>13</v>
      </c>
      <c r="M24" s="110">
        <v>390</v>
      </c>
      <c r="N24" s="110">
        <v>320</v>
      </c>
      <c r="O24" s="74">
        <v>341</v>
      </c>
      <c r="P24" s="216">
        <f t="shared" si="10"/>
        <v>6.4339622641509431</v>
      </c>
      <c r="Q24" s="190">
        <f t="shared" si="13"/>
        <v>4.1538461538461542</v>
      </c>
      <c r="R24" s="217">
        <f t="shared" si="11"/>
        <v>82.051282051282044</v>
      </c>
      <c r="S24" s="242">
        <f t="shared" si="12"/>
        <v>0</v>
      </c>
      <c r="T24" s="361">
        <f t="shared" si="3"/>
        <v>1.2962962962962963</v>
      </c>
      <c r="U24" s="128"/>
      <c r="V24" s="95"/>
    </row>
    <row r="25" spans="1:58" ht="16.5" x14ac:dyDescent="0.25">
      <c r="A25" s="46" t="s">
        <v>21</v>
      </c>
      <c r="B25" s="232">
        <v>24</v>
      </c>
      <c r="C25" s="110">
        <v>1</v>
      </c>
      <c r="D25" s="213">
        <f>SUM(B25:C25)</f>
        <v>25</v>
      </c>
      <c r="E25" s="232">
        <v>26</v>
      </c>
      <c r="F25" s="110">
        <v>1</v>
      </c>
      <c r="G25" s="110">
        <v>0</v>
      </c>
      <c r="H25" s="110">
        <v>0</v>
      </c>
      <c r="I25" s="263">
        <f>SUM(G25:H25)</f>
        <v>0</v>
      </c>
      <c r="J25" s="213">
        <f>SUM(E25,I25)</f>
        <v>26</v>
      </c>
      <c r="K25" s="232">
        <v>11</v>
      </c>
      <c r="L25" s="103">
        <v>9</v>
      </c>
      <c r="M25" s="110">
        <v>270</v>
      </c>
      <c r="N25" s="110">
        <v>150</v>
      </c>
      <c r="O25" s="74">
        <v>120</v>
      </c>
      <c r="P25" s="216">
        <f t="shared" si="10"/>
        <v>4.615384615384615</v>
      </c>
      <c r="Q25" s="190">
        <f t="shared" si="13"/>
        <v>3</v>
      </c>
      <c r="R25" s="217">
        <f t="shared" si="11"/>
        <v>55.555555555555557</v>
      </c>
      <c r="S25" s="242">
        <f t="shared" si="12"/>
        <v>0</v>
      </c>
      <c r="T25" s="361">
        <f t="shared" si="3"/>
        <v>4.4444444444444446</v>
      </c>
      <c r="U25" s="128"/>
      <c r="V25" s="95"/>
    </row>
    <row r="26" spans="1:58" ht="16.5" x14ac:dyDescent="0.25">
      <c r="A26" s="191" t="s">
        <v>395</v>
      </c>
      <c r="B26" s="232">
        <v>0</v>
      </c>
      <c r="C26" s="110">
        <v>0</v>
      </c>
      <c r="D26" s="213">
        <f>SUM(B26:C26)</f>
        <v>0</v>
      </c>
      <c r="E26" s="232">
        <v>0</v>
      </c>
      <c r="F26" s="110">
        <v>0</v>
      </c>
      <c r="G26" s="110">
        <v>0</v>
      </c>
      <c r="H26" s="110">
        <v>0</v>
      </c>
      <c r="I26" s="263">
        <f>SUM(G26:H26)</f>
        <v>0</v>
      </c>
      <c r="J26" s="213">
        <f>SUM(E26,I26)</f>
        <v>0</v>
      </c>
      <c r="K26" s="232">
        <v>0</v>
      </c>
      <c r="L26" s="103">
        <v>2</v>
      </c>
      <c r="M26" s="110">
        <v>0</v>
      </c>
      <c r="N26" s="110">
        <v>0</v>
      </c>
      <c r="O26" s="74">
        <v>0</v>
      </c>
      <c r="P26" s="216">
        <f t="shared" si="10"/>
        <v>0</v>
      </c>
      <c r="Q26" s="190">
        <f t="shared" si="13"/>
        <v>0</v>
      </c>
      <c r="R26" s="217">
        <f t="shared" si="11"/>
        <v>0</v>
      </c>
      <c r="S26" s="242">
        <f t="shared" si="12"/>
        <v>0</v>
      </c>
      <c r="T26" s="361" t="e">
        <f t="shared" si="3"/>
        <v>#DIV/0!</v>
      </c>
      <c r="U26" s="128"/>
      <c r="V26" s="95"/>
    </row>
    <row r="27" spans="1:58" ht="16.5" x14ac:dyDescent="0.25">
      <c r="A27" s="246" t="s">
        <v>22</v>
      </c>
      <c r="B27" s="222">
        <f>SUM(B28:B31)</f>
        <v>65</v>
      </c>
      <c r="C27" s="223">
        <f t="shared" ref="C27:O27" si="14">SUM(C28:C31)</f>
        <v>8</v>
      </c>
      <c r="D27" s="224">
        <f t="shared" si="14"/>
        <v>73</v>
      </c>
      <c r="E27" s="222">
        <f t="shared" si="14"/>
        <v>67</v>
      </c>
      <c r="F27" s="223">
        <f t="shared" si="14"/>
        <v>5</v>
      </c>
      <c r="G27" s="223">
        <f t="shared" si="14"/>
        <v>0</v>
      </c>
      <c r="H27" s="223">
        <f t="shared" si="14"/>
        <v>0</v>
      </c>
      <c r="I27" s="223">
        <f t="shared" si="14"/>
        <v>0</v>
      </c>
      <c r="J27" s="224">
        <f t="shared" si="14"/>
        <v>67</v>
      </c>
      <c r="K27" s="222">
        <f t="shared" si="14"/>
        <v>34</v>
      </c>
      <c r="L27" s="104">
        <f>L28+L29+L30+L31</f>
        <v>28</v>
      </c>
      <c r="M27" s="223">
        <f t="shared" si="14"/>
        <v>838</v>
      </c>
      <c r="N27" s="223">
        <f t="shared" si="14"/>
        <v>671</v>
      </c>
      <c r="O27" s="224">
        <f t="shared" si="14"/>
        <v>1000</v>
      </c>
      <c r="P27" s="225">
        <f t="shared" si="10"/>
        <v>14.925373134328359</v>
      </c>
      <c r="Q27" s="62">
        <f>(E27+F27+G27+H27)/L27</f>
        <v>2.5714285714285716</v>
      </c>
      <c r="R27" s="226">
        <f t="shared" si="11"/>
        <v>80.071599045346062</v>
      </c>
      <c r="S27" s="62">
        <f t="shared" si="12"/>
        <v>0</v>
      </c>
      <c r="T27" s="65">
        <f>(M27-N27)/(E27+F27+G27+H27)</f>
        <v>2.3194444444444446</v>
      </c>
      <c r="U27" s="380"/>
      <c r="V27" s="95"/>
    </row>
    <row r="28" spans="1:58" ht="16.5" x14ac:dyDescent="0.25">
      <c r="A28" s="46" t="s">
        <v>23</v>
      </c>
      <c r="B28" s="232">
        <v>17</v>
      </c>
      <c r="C28" s="110">
        <v>3</v>
      </c>
      <c r="D28" s="213">
        <f>SUM(B28:C28)</f>
        <v>20</v>
      </c>
      <c r="E28" s="232">
        <v>17</v>
      </c>
      <c r="F28" s="110">
        <v>1</v>
      </c>
      <c r="G28" s="110">
        <v>0</v>
      </c>
      <c r="H28" s="110">
        <v>0</v>
      </c>
      <c r="I28" s="263">
        <f>SUM(G28:H28)</f>
        <v>0</v>
      </c>
      <c r="J28" s="213">
        <f>SUM(E28,I28)</f>
        <v>17</v>
      </c>
      <c r="K28" s="232">
        <v>13</v>
      </c>
      <c r="L28" s="103">
        <v>12</v>
      </c>
      <c r="M28" s="110">
        <v>348</v>
      </c>
      <c r="N28" s="110">
        <v>334</v>
      </c>
      <c r="O28" s="74">
        <v>555</v>
      </c>
      <c r="P28" s="216">
        <f t="shared" si="10"/>
        <v>32.647058823529413</v>
      </c>
      <c r="Q28" s="190">
        <f t="shared" si="13"/>
        <v>1.5</v>
      </c>
      <c r="R28" s="217">
        <f t="shared" si="11"/>
        <v>95.977011494252878</v>
      </c>
      <c r="S28" s="242">
        <f t="shared" si="12"/>
        <v>0</v>
      </c>
      <c r="T28" s="361">
        <f t="shared" si="3"/>
        <v>0.77777777777777779</v>
      </c>
      <c r="U28" s="380">
        <v>1</v>
      </c>
      <c r="V28" s="95"/>
    </row>
    <row r="29" spans="1:58" ht="16.5" x14ac:dyDescent="0.25">
      <c r="A29" s="244" t="s">
        <v>24</v>
      </c>
      <c r="B29" s="232">
        <v>12</v>
      </c>
      <c r="C29" s="110">
        <v>3</v>
      </c>
      <c r="D29" s="213">
        <f>SUM(B29:C29)</f>
        <v>15</v>
      </c>
      <c r="E29" s="232">
        <v>17</v>
      </c>
      <c r="F29" s="110">
        <v>0</v>
      </c>
      <c r="G29" s="110">
        <v>0</v>
      </c>
      <c r="H29" s="110">
        <v>0</v>
      </c>
      <c r="I29" s="263">
        <f>SUM(G29:H29)</f>
        <v>0</v>
      </c>
      <c r="J29" s="213">
        <f>SUM(E29,I29)</f>
        <v>17</v>
      </c>
      <c r="K29" s="232">
        <v>15</v>
      </c>
      <c r="L29" s="103">
        <v>8</v>
      </c>
      <c r="M29" s="245">
        <v>249</v>
      </c>
      <c r="N29" s="245">
        <v>196</v>
      </c>
      <c r="O29" s="74">
        <v>357</v>
      </c>
      <c r="P29" s="216">
        <f t="shared" si="10"/>
        <v>21</v>
      </c>
      <c r="Q29" s="190">
        <f t="shared" si="13"/>
        <v>2.125</v>
      </c>
      <c r="R29" s="217">
        <f t="shared" ref="R29:R45" si="15">IFERROR((N29/M29)*100,0)</f>
        <v>78.714859437751002</v>
      </c>
      <c r="S29" s="242">
        <f t="shared" si="12"/>
        <v>0</v>
      </c>
      <c r="T29" s="361">
        <f t="shared" si="3"/>
        <v>3.1176470588235294</v>
      </c>
      <c r="U29" s="380">
        <v>3</v>
      </c>
      <c r="V29" s="243">
        <v>2</v>
      </c>
    </row>
    <row r="30" spans="1:58" ht="16.5" x14ac:dyDescent="0.25">
      <c r="A30" s="244" t="s">
        <v>17</v>
      </c>
      <c r="B30" s="232">
        <v>3</v>
      </c>
      <c r="C30" s="110">
        <v>1</v>
      </c>
      <c r="D30" s="213">
        <f>SUM(B30:C30)</f>
        <v>4</v>
      </c>
      <c r="E30" s="232">
        <v>2</v>
      </c>
      <c r="F30" s="110">
        <v>1</v>
      </c>
      <c r="G30" s="110">
        <v>0</v>
      </c>
      <c r="H30" s="110">
        <v>0</v>
      </c>
      <c r="I30" s="263">
        <f>SUM(G30:H30)</f>
        <v>0</v>
      </c>
      <c r="J30" s="213">
        <f>SUM(E30,I30)</f>
        <v>2</v>
      </c>
      <c r="K30" s="232">
        <v>6</v>
      </c>
      <c r="L30" s="103">
        <v>3</v>
      </c>
      <c r="M30" s="245">
        <v>89</v>
      </c>
      <c r="N30" s="245">
        <v>71</v>
      </c>
      <c r="O30" s="74">
        <v>22</v>
      </c>
      <c r="P30" s="216">
        <f t="shared" si="10"/>
        <v>11</v>
      </c>
      <c r="Q30" s="190">
        <f t="shared" si="13"/>
        <v>1</v>
      </c>
      <c r="R30" s="217">
        <f t="shared" si="15"/>
        <v>79.775280898876403</v>
      </c>
      <c r="S30" s="242">
        <f t="shared" si="12"/>
        <v>0</v>
      </c>
      <c r="T30" s="361">
        <f t="shared" si="3"/>
        <v>6</v>
      </c>
      <c r="U30" s="380">
        <v>3</v>
      </c>
      <c r="V30" s="243">
        <v>1</v>
      </c>
    </row>
    <row r="31" spans="1:58" ht="16.5" x14ac:dyDescent="0.25">
      <c r="A31" s="191" t="s">
        <v>396</v>
      </c>
      <c r="B31" s="232">
        <v>33</v>
      </c>
      <c r="C31" s="110">
        <v>1</v>
      </c>
      <c r="D31" s="213">
        <f>SUM(B31:C31)</f>
        <v>34</v>
      </c>
      <c r="E31" s="232">
        <v>31</v>
      </c>
      <c r="F31" s="110">
        <v>3</v>
      </c>
      <c r="G31" s="110">
        <v>0</v>
      </c>
      <c r="H31" s="110">
        <v>0</v>
      </c>
      <c r="I31" s="263">
        <f>SUM(G31:H31)</f>
        <v>0</v>
      </c>
      <c r="J31" s="213">
        <f>SUM(E31,I31)</f>
        <v>31</v>
      </c>
      <c r="K31" s="232">
        <v>0</v>
      </c>
      <c r="L31" s="103">
        <v>5</v>
      </c>
      <c r="M31" s="110">
        <v>152</v>
      </c>
      <c r="N31" s="110">
        <v>70</v>
      </c>
      <c r="O31" s="74">
        <v>66</v>
      </c>
      <c r="P31" s="216">
        <f t="shared" si="10"/>
        <v>2.129032258064516</v>
      </c>
      <c r="Q31" s="190">
        <f t="shared" si="13"/>
        <v>6.8</v>
      </c>
      <c r="R31" s="217">
        <f t="shared" si="15"/>
        <v>46.05263157894737</v>
      </c>
      <c r="S31" s="242">
        <f t="shared" si="12"/>
        <v>0</v>
      </c>
      <c r="T31" s="361">
        <f t="shared" si="3"/>
        <v>2.4117647058823528</v>
      </c>
      <c r="U31" s="380"/>
      <c r="V31" s="92"/>
    </row>
    <row r="32" spans="1:58" ht="16.5" x14ac:dyDescent="0.25">
      <c r="A32" s="45" t="s">
        <v>25</v>
      </c>
      <c r="B32" s="222">
        <f>SUM(B33:B35)</f>
        <v>106</v>
      </c>
      <c r="C32" s="223">
        <f t="shared" ref="C32:O32" si="16">SUM(C33:C35)</f>
        <v>16</v>
      </c>
      <c r="D32" s="224">
        <f t="shared" si="16"/>
        <v>122</v>
      </c>
      <c r="E32" s="222">
        <f t="shared" si="16"/>
        <v>112</v>
      </c>
      <c r="F32" s="223">
        <f t="shared" si="16"/>
        <v>13</v>
      </c>
      <c r="G32" s="223">
        <f t="shared" si="16"/>
        <v>0</v>
      </c>
      <c r="H32" s="223">
        <f t="shared" si="16"/>
        <v>0</v>
      </c>
      <c r="I32" s="223">
        <f t="shared" si="16"/>
        <v>0</v>
      </c>
      <c r="J32" s="224">
        <f t="shared" si="16"/>
        <v>112</v>
      </c>
      <c r="K32" s="222">
        <f t="shared" si="16"/>
        <v>17</v>
      </c>
      <c r="L32" s="104">
        <f>L33+L34+L35</f>
        <v>22</v>
      </c>
      <c r="M32" s="223">
        <f t="shared" si="16"/>
        <v>634</v>
      </c>
      <c r="N32" s="223">
        <f t="shared" si="16"/>
        <v>584</v>
      </c>
      <c r="O32" s="224">
        <f t="shared" si="16"/>
        <v>804</v>
      </c>
      <c r="P32" s="225">
        <f t="shared" si="10"/>
        <v>7.1785714285714288</v>
      </c>
      <c r="Q32" s="62">
        <f>(E32+F32+G32+H32)/L32</f>
        <v>5.6818181818181817</v>
      </c>
      <c r="R32" s="226">
        <f t="shared" si="15"/>
        <v>92.113564668769726</v>
      </c>
      <c r="S32" s="62">
        <f t="shared" si="12"/>
        <v>0</v>
      </c>
      <c r="T32" s="65">
        <f>(M32-N32)/(E32+F32+G32+H32)</f>
        <v>0.4</v>
      </c>
      <c r="U32" s="128"/>
      <c r="V32" s="95"/>
    </row>
    <row r="33" spans="1:58" ht="16.5" x14ac:dyDescent="0.25">
      <c r="A33" s="46" t="s">
        <v>26</v>
      </c>
      <c r="B33" s="232">
        <v>39</v>
      </c>
      <c r="C33" s="110">
        <v>6</v>
      </c>
      <c r="D33" s="213">
        <f>SUM(B33:C33)</f>
        <v>45</v>
      </c>
      <c r="E33" s="197">
        <v>41</v>
      </c>
      <c r="F33" s="110">
        <v>9</v>
      </c>
      <c r="G33" s="110">
        <v>0</v>
      </c>
      <c r="H33" s="110">
        <v>0</v>
      </c>
      <c r="I33" s="263">
        <f>SUM(G33:H33)</f>
        <v>0</v>
      </c>
      <c r="J33" s="213">
        <f>SUM(E33,I33)</f>
        <v>41</v>
      </c>
      <c r="K33" s="197">
        <v>12</v>
      </c>
      <c r="L33" s="172">
        <v>13</v>
      </c>
      <c r="M33" s="110">
        <v>359</v>
      </c>
      <c r="N33" s="110">
        <v>355</v>
      </c>
      <c r="O33" s="238">
        <v>352</v>
      </c>
      <c r="P33" s="216">
        <f t="shared" si="10"/>
        <v>8.5853658536585371</v>
      </c>
      <c r="Q33" s="190">
        <f t="shared" si="13"/>
        <v>3.8461538461538463</v>
      </c>
      <c r="R33" s="217">
        <f t="shared" si="15"/>
        <v>98.885793871866284</v>
      </c>
      <c r="S33" s="242">
        <f t="shared" si="12"/>
        <v>0</v>
      </c>
      <c r="T33" s="361">
        <f t="shared" si="3"/>
        <v>0.08</v>
      </c>
      <c r="U33" s="380" t="s">
        <v>227</v>
      </c>
      <c r="V33" s="95"/>
      <c r="W33" s="1" t="s">
        <v>518</v>
      </c>
    </row>
    <row r="34" spans="1:58" s="148" customFormat="1" ht="16.5" x14ac:dyDescent="0.25">
      <c r="A34" s="46" t="s">
        <v>27</v>
      </c>
      <c r="B34" s="232">
        <v>16</v>
      </c>
      <c r="C34" s="110">
        <v>10</v>
      </c>
      <c r="D34" s="213">
        <f>SUM(B34:C34)</f>
        <v>26</v>
      </c>
      <c r="E34" s="197">
        <v>22</v>
      </c>
      <c r="F34" s="110">
        <v>3</v>
      </c>
      <c r="G34" s="110">
        <v>0</v>
      </c>
      <c r="H34" s="110">
        <v>0</v>
      </c>
      <c r="I34" s="263">
        <f>SUM(G34:H34)</f>
        <v>0</v>
      </c>
      <c r="J34" s="213">
        <f>SUM(E34,I34)</f>
        <v>22</v>
      </c>
      <c r="K34" s="197">
        <v>5</v>
      </c>
      <c r="L34" s="172">
        <v>5</v>
      </c>
      <c r="M34" s="110">
        <v>147</v>
      </c>
      <c r="N34" s="110">
        <v>146</v>
      </c>
      <c r="O34" s="74">
        <v>331</v>
      </c>
      <c r="P34" s="216">
        <f t="shared" si="10"/>
        <v>15.045454545454545</v>
      </c>
      <c r="Q34" s="190">
        <f t="shared" si="13"/>
        <v>5</v>
      </c>
      <c r="R34" s="217">
        <f t="shared" si="15"/>
        <v>99.319727891156461</v>
      </c>
      <c r="S34" s="242">
        <f t="shared" si="12"/>
        <v>0</v>
      </c>
      <c r="T34" s="361">
        <f t="shared" si="3"/>
        <v>0.04</v>
      </c>
      <c r="U34" s="380">
        <v>5</v>
      </c>
      <c r="V34" s="95">
        <v>5</v>
      </c>
      <c r="W34" s="1" t="s">
        <v>565</v>
      </c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</row>
    <row r="35" spans="1:58" ht="16.5" x14ac:dyDescent="0.25">
      <c r="A35" s="191" t="s">
        <v>472</v>
      </c>
      <c r="B35" s="232">
        <v>51</v>
      </c>
      <c r="C35" s="110">
        <v>0</v>
      </c>
      <c r="D35" s="213">
        <f>SUM(B35:C35)</f>
        <v>51</v>
      </c>
      <c r="E35" s="232">
        <v>49</v>
      </c>
      <c r="F35" s="110">
        <v>1</v>
      </c>
      <c r="G35" s="110">
        <v>0</v>
      </c>
      <c r="H35" s="110">
        <v>0</v>
      </c>
      <c r="I35" s="263">
        <f>SUM(G35:H35)</f>
        <v>0</v>
      </c>
      <c r="J35" s="213">
        <f>SUM(E35,I35)</f>
        <v>49</v>
      </c>
      <c r="K35" s="197">
        <v>0</v>
      </c>
      <c r="L35" s="172">
        <v>4</v>
      </c>
      <c r="M35" s="110">
        <v>128</v>
      </c>
      <c r="N35" s="110">
        <v>83</v>
      </c>
      <c r="O35" s="74">
        <v>121</v>
      </c>
      <c r="P35" s="216">
        <f t="shared" si="10"/>
        <v>2.4693877551020407</v>
      </c>
      <c r="Q35" s="190">
        <f t="shared" si="13"/>
        <v>12.5</v>
      </c>
      <c r="R35" s="217">
        <f t="shared" si="15"/>
        <v>64.84375</v>
      </c>
      <c r="S35" s="242">
        <f t="shared" si="12"/>
        <v>0</v>
      </c>
      <c r="T35" s="361">
        <f t="shared" si="3"/>
        <v>0.9</v>
      </c>
      <c r="U35" s="128"/>
      <c r="V35" s="92"/>
    </row>
    <row r="36" spans="1:58" ht="16.5" x14ac:dyDescent="0.25">
      <c r="A36" s="45" t="s">
        <v>28</v>
      </c>
      <c r="B36" s="222">
        <f>SUM(B37:B44)</f>
        <v>17</v>
      </c>
      <c r="C36" s="223">
        <f t="shared" ref="C36:O36" si="17">SUM(C37:C44)</f>
        <v>23</v>
      </c>
      <c r="D36" s="224">
        <f t="shared" si="17"/>
        <v>40</v>
      </c>
      <c r="E36" s="222">
        <f t="shared" si="17"/>
        <v>6</v>
      </c>
      <c r="F36" s="223">
        <f t="shared" si="17"/>
        <v>33</v>
      </c>
      <c r="G36" s="223">
        <f t="shared" si="17"/>
        <v>0</v>
      </c>
      <c r="H36" s="223">
        <f t="shared" si="17"/>
        <v>2</v>
      </c>
      <c r="I36" s="223">
        <f t="shared" si="17"/>
        <v>2</v>
      </c>
      <c r="J36" s="224">
        <f t="shared" si="17"/>
        <v>8</v>
      </c>
      <c r="K36" s="222">
        <f t="shared" si="17"/>
        <v>26</v>
      </c>
      <c r="L36" s="104">
        <f>L37+L38+L39+L40+L41+L42+L44</f>
        <v>24</v>
      </c>
      <c r="M36" s="223">
        <f t="shared" si="17"/>
        <v>790</v>
      </c>
      <c r="N36" s="223">
        <f t="shared" si="17"/>
        <v>418</v>
      </c>
      <c r="O36" s="224">
        <f t="shared" si="17"/>
        <v>306</v>
      </c>
      <c r="P36" s="225">
        <f>IFERROR(O36/SUM(F36,J36),0)</f>
        <v>7.4634146341463419</v>
      </c>
      <c r="Q36" s="62">
        <f>(E36+F36+G36+H36)/L36</f>
        <v>1.7083333333333333</v>
      </c>
      <c r="R36" s="226">
        <f t="shared" si="15"/>
        <v>52.911392405063296</v>
      </c>
      <c r="S36" s="62">
        <f>IFERROR((I36/SUM(F36,J36))*100,0)</f>
        <v>4.8780487804878048</v>
      </c>
      <c r="T36" s="65">
        <f>(M36-N36)/(E36+F36+G36+H36)</f>
        <v>9.0731707317073162</v>
      </c>
      <c r="U36" s="128"/>
      <c r="V36" s="95"/>
      <c r="X36" s="137"/>
    </row>
    <row r="37" spans="1:58" ht="16.5" x14ac:dyDescent="0.25">
      <c r="A37" s="46" t="s">
        <v>29</v>
      </c>
      <c r="B37" s="232">
        <v>9</v>
      </c>
      <c r="C37" s="110">
        <v>4</v>
      </c>
      <c r="D37" s="213">
        <f>SUM(B37:C37)</f>
        <v>13</v>
      </c>
      <c r="E37" s="232">
        <v>2</v>
      </c>
      <c r="F37" s="110">
        <v>11</v>
      </c>
      <c r="G37" s="110">
        <v>0</v>
      </c>
      <c r="H37" s="110">
        <v>2</v>
      </c>
      <c r="I37" s="263">
        <f>SUM(G37:H37)</f>
        <v>2</v>
      </c>
      <c r="J37" s="213">
        <f>E37+G37+H37</f>
        <v>4</v>
      </c>
      <c r="K37" s="232">
        <v>9</v>
      </c>
      <c r="L37" s="103">
        <v>9</v>
      </c>
      <c r="M37" s="110">
        <v>261</v>
      </c>
      <c r="N37" s="110">
        <v>192</v>
      </c>
      <c r="O37" s="74">
        <v>26</v>
      </c>
      <c r="P37" s="216">
        <f>IFERROR(O37/SUM(F37,J37),0)</f>
        <v>1.7333333333333334</v>
      </c>
      <c r="Q37" s="190">
        <f t="shared" si="13"/>
        <v>1.6666666666666667</v>
      </c>
      <c r="R37" s="217">
        <f t="shared" si="15"/>
        <v>73.563218390804593</v>
      </c>
      <c r="S37" s="242">
        <f t="shared" ref="S37:S45" si="18">IFERROR((I37/SUM(F37,J37))*100,0)</f>
        <v>13.333333333333334</v>
      </c>
      <c r="T37" s="361">
        <f t="shared" si="3"/>
        <v>4.5999999999999996</v>
      </c>
      <c r="U37" s="128"/>
      <c r="V37" s="95"/>
      <c r="W37" s="54"/>
    </row>
    <row r="38" spans="1:58" ht="16.5" x14ac:dyDescent="0.25">
      <c r="A38" s="46" t="s">
        <v>30</v>
      </c>
      <c r="B38" s="232">
        <v>0</v>
      </c>
      <c r="C38" s="110">
        <v>7</v>
      </c>
      <c r="D38" s="213">
        <f t="shared" ref="D38:D45" si="19">SUM(B38:C38)</f>
        <v>7</v>
      </c>
      <c r="E38" s="232">
        <v>1</v>
      </c>
      <c r="F38" s="110">
        <v>6</v>
      </c>
      <c r="G38" s="110">
        <v>0</v>
      </c>
      <c r="H38" s="110">
        <v>0</v>
      </c>
      <c r="I38" s="263">
        <f t="shared" ref="I38:I44" si="20">SUM(G38:H38)</f>
        <v>0</v>
      </c>
      <c r="J38" s="213">
        <f t="shared" ref="J38:J44" si="21">E38+G38+H38</f>
        <v>1</v>
      </c>
      <c r="K38" s="232">
        <v>4</v>
      </c>
      <c r="L38" s="103">
        <v>3</v>
      </c>
      <c r="M38" s="110">
        <v>83</v>
      </c>
      <c r="N38" s="110">
        <v>60</v>
      </c>
      <c r="O38" s="74">
        <v>11</v>
      </c>
      <c r="P38" s="216">
        <f t="shared" ref="P38:P44" si="22">IFERROR(O38/SUM(F38,J38),0)</f>
        <v>1.5714285714285714</v>
      </c>
      <c r="Q38" s="190">
        <f t="shared" si="13"/>
        <v>2.3333333333333335</v>
      </c>
      <c r="R38" s="217">
        <f t="shared" si="15"/>
        <v>72.289156626506028</v>
      </c>
      <c r="S38" s="242">
        <f t="shared" si="18"/>
        <v>0</v>
      </c>
      <c r="T38" s="361">
        <f t="shared" si="3"/>
        <v>3.2857142857142856</v>
      </c>
      <c r="U38" s="380">
        <v>1</v>
      </c>
      <c r="V38" s="95"/>
      <c r="W38" s="54"/>
    </row>
    <row r="39" spans="1:58" ht="16.5" x14ac:dyDescent="0.25">
      <c r="A39" s="191" t="s">
        <v>401</v>
      </c>
      <c r="B39" s="232">
        <v>1</v>
      </c>
      <c r="C39" s="110">
        <v>0</v>
      </c>
      <c r="D39" s="213">
        <f t="shared" si="19"/>
        <v>1</v>
      </c>
      <c r="E39" s="232">
        <v>0</v>
      </c>
      <c r="F39" s="110">
        <v>1</v>
      </c>
      <c r="G39" s="110">
        <v>0</v>
      </c>
      <c r="H39" s="110">
        <v>0</v>
      </c>
      <c r="I39" s="263">
        <f t="shared" si="20"/>
        <v>0</v>
      </c>
      <c r="J39" s="213">
        <f t="shared" si="21"/>
        <v>0</v>
      </c>
      <c r="K39" s="232">
        <v>0</v>
      </c>
      <c r="L39" s="103">
        <v>1</v>
      </c>
      <c r="M39" s="110">
        <v>30</v>
      </c>
      <c r="N39" s="110">
        <v>3</v>
      </c>
      <c r="O39" s="74">
        <v>0</v>
      </c>
      <c r="P39" s="216">
        <f t="shared" si="22"/>
        <v>0</v>
      </c>
      <c r="Q39" s="190">
        <f t="shared" si="13"/>
        <v>1</v>
      </c>
      <c r="R39" s="217">
        <f t="shared" si="15"/>
        <v>10</v>
      </c>
      <c r="S39" s="242">
        <f t="shared" si="18"/>
        <v>0</v>
      </c>
      <c r="T39" s="361">
        <f t="shared" si="3"/>
        <v>27</v>
      </c>
      <c r="U39" s="128"/>
      <c r="V39" s="95"/>
      <c r="W39" s="54"/>
    </row>
    <row r="40" spans="1:58" ht="16.5" x14ac:dyDescent="0.25">
      <c r="A40" s="46" t="s">
        <v>31</v>
      </c>
      <c r="B40" s="232">
        <v>1</v>
      </c>
      <c r="C40" s="110">
        <v>2</v>
      </c>
      <c r="D40" s="213">
        <f t="shared" si="19"/>
        <v>3</v>
      </c>
      <c r="E40" s="232">
        <v>2</v>
      </c>
      <c r="F40" s="110">
        <v>1</v>
      </c>
      <c r="G40" s="110">
        <v>0</v>
      </c>
      <c r="H40" s="110">
        <v>0</v>
      </c>
      <c r="I40" s="263">
        <f t="shared" si="20"/>
        <v>0</v>
      </c>
      <c r="J40" s="213">
        <f t="shared" si="21"/>
        <v>2</v>
      </c>
      <c r="K40" s="232">
        <v>7</v>
      </c>
      <c r="L40" s="103">
        <v>5</v>
      </c>
      <c r="M40" s="110">
        <v>148</v>
      </c>
      <c r="N40" s="110">
        <v>101</v>
      </c>
      <c r="O40" s="74">
        <v>268</v>
      </c>
      <c r="P40" s="216">
        <f t="shared" si="22"/>
        <v>89.333333333333329</v>
      </c>
      <c r="Q40" s="190">
        <f t="shared" si="13"/>
        <v>0.6</v>
      </c>
      <c r="R40" s="217">
        <f t="shared" si="15"/>
        <v>68.243243243243242</v>
      </c>
      <c r="S40" s="242">
        <f t="shared" si="18"/>
        <v>0</v>
      </c>
      <c r="T40" s="361">
        <f t="shared" si="3"/>
        <v>15.666666666666666</v>
      </c>
      <c r="U40" s="380">
        <v>1</v>
      </c>
      <c r="V40" s="95"/>
      <c r="W40" s="54"/>
    </row>
    <row r="41" spans="1:58" ht="16.5" x14ac:dyDescent="0.25">
      <c r="A41" s="191" t="s">
        <v>473</v>
      </c>
      <c r="B41" s="232">
        <v>2</v>
      </c>
      <c r="C41" s="110">
        <v>1</v>
      </c>
      <c r="D41" s="213">
        <f t="shared" si="19"/>
        <v>3</v>
      </c>
      <c r="E41" s="232">
        <v>0</v>
      </c>
      <c r="F41" s="110">
        <v>4</v>
      </c>
      <c r="G41" s="110">
        <v>0</v>
      </c>
      <c r="H41" s="110">
        <v>0</v>
      </c>
      <c r="I41" s="263">
        <f t="shared" si="20"/>
        <v>0</v>
      </c>
      <c r="J41" s="213">
        <f t="shared" si="21"/>
        <v>0</v>
      </c>
      <c r="K41" s="232">
        <v>0</v>
      </c>
      <c r="L41" s="103">
        <v>2</v>
      </c>
      <c r="M41" s="110">
        <v>60</v>
      </c>
      <c r="N41" s="110">
        <v>5</v>
      </c>
      <c r="O41" s="74">
        <v>0</v>
      </c>
      <c r="P41" s="216">
        <f t="shared" si="22"/>
        <v>0</v>
      </c>
      <c r="Q41" s="190">
        <f t="shared" si="13"/>
        <v>2</v>
      </c>
      <c r="R41" s="217">
        <f t="shared" si="15"/>
        <v>8.3333333333333321</v>
      </c>
      <c r="S41" s="242">
        <f t="shared" si="18"/>
        <v>0</v>
      </c>
      <c r="T41" s="361">
        <f t="shared" si="3"/>
        <v>13.75</v>
      </c>
      <c r="U41" s="128"/>
      <c r="V41" s="95"/>
      <c r="W41" s="54"/>
    </row>
    <row r="42" spans="1:58" ht="16.5" x14ac:dyDescent="0.25">
      <c r="A42" s="198" t="s">
        <v>519</v>
      </c>
      <c r="B42" s="233">
        <v>3</v>
      </c>
      <c r="C42" s="235">
        <v>8</v>
      </c>
      <c r="D42" s="227">
        <f t="shared" si="19"/>
        <v>11</v>
      </c>
      <c r="E42" s="233">
        <v>1</v>
      </c>
      <c r="F42" s="235">
        <v>9</v>
      </c>
      <c r="G42" s="235">
        <v>0</v>
      </c>
      <c r="H42" s="235">
        <v>0</v>
      </c>
      <c r="I42" s="229">
        <f t="shared" si="20"/>
        <v>0</v>
      </c>
      <c r="J42" s="213">
        <f t="shared" si="21"/>
        <v>1</v>
      </c>
      <c r="K42" s="233">
        <v>3</v>
      </c>
      <c r="L42" s="247">
        <v>3</v>
      </c>
      <c r="M42" s="235">
        <v>89</v>
      </c>
      <c r="N42" s="235">
        <v>27</v>
      </c>
      <c r="O42" s="239">
        <v>1</v>
      </c>
      <c r="P42" s="230">
        <f t="shared" si="22"/>
        <v>0.1</v>
      </c>
      <c r="Q42" s="190">
        <f t="shared" si="13"/>
        <v>3.3333333333333335</v>
      </c>
      <c r="R42" s="231">
        <f t="shared" si="15"/>
        <v>30.337078651685395</v>
      </c>
      <c r="S42" s="248">
        <f t="shared" si="18"/>
        <v>0</v>
      </c>
      <c r="T42" s="361">
        <f t="shared" si="3"/>
        <v>6.2</v>
      </c>
      <c r="U42" s="128"/>
      <c r="V42" s="95"/>
      <c r="W42" s="54"/>
    </row>
    <row r="43" spans="1:58" ht="16.5" x14ac:dyDescent="0.25">
      <c r="A43" s="208" t="s">
        <v>520</v>
      </c>
      <c r="B43" s="232">
        <v>0</v>
      </c>
      <c r="C43" s="110">
        <v>0</v>
      </c>
      <c r="D43" s="228">
        <f t="shared" si="19"/>
        <v>0</v>
      </c>
      <c r="E43" s="232">
        <v>0</v>
      </c>
      <c r="F43" s="110">
        <v>0</v>
      </c>
      <c r="G43" s="110">
        <v>0</v>
      </c>
      <c r="H43" s="110">
        <v>0</v>
      </c>
      <c r="I43" s="263">
        <f t="shared" si="20"/>
        <v>0</v>
      </c>
      <c r="J43" s="213">
        <f t="shared" si="21"/>
        <v>0</v>
      </c>
      <c r="K43" s="232">
        <v>3</v>
      </c>
      <c r="L43" s="110">
        <v>3</v>
      </c>
      <c r="M43" s="110">
        <v>89</v>
      </c>
      <c r="N43" s="110">
        <v>27</v>
      </c>
      <c r="O43" s="240">
        <v>0</v>
      </c>
      <c r="P43" s="216">
        <f t="shared" si="22"/>
        <v>0</v>
      </c>
      <c r="Q43" s="190">
        <f t="shared" si="13"/>
        <v>0</v>
      </c>
      <c r="R43" s="217">
        <f t="shared" si="15"/>
        <v>30.337078651685395</v>
      </c>
      <c r="S43" s="242">
        <f t="shared" si="18"/>
        <v>0</v>
      </c>
      <c r="T43" s="361" t="e">
        <f t="shared" si="3"/>
        <v>#DIV/0!</v>
      </c>
      <c r="U43" s="381">
        <v>2</v>
      </c>
      <c r="V43" s="210"/>
      <c r="W43" s="54"/>
    </row>
    <row r="44" spans="1:58" ht="17.25" thickBot="1" x14ac:dyDescent="0.3">
      <c r="A44" s="268" t="s">
        <v>521</v>
      </c>
      <c r="B44" s="282">
        <v>1</v>
      </c>
      <c r="C44" s="283">
        <v>1</v>
      </c>
      <c r="D44" s="269">
        <f t="shared" si="19"/>
        <v>2</v>
      </c>
      <c r="E44" s="282">
        <v>0</v>
      </c>
      <c r="F44" s="283">
        <v>1</v>
      </c>
      <c r="G44" s="235">
        <v>0</v>
      </c>
      <c r="H44" s="283">
        <v>0</v>
      </c>
      <c r="I44" s="270">
        <f t="shared" si="20"/>
        <v>0</v>
      </c>
      <c r="J44" s="227">
        <f t="shared" si="21"/>
        <v>0</v>
      </c>
      <c r="K44" s="284">
        <v>0</v>
      </c>
      <c r="L44" s="284">
        <v>1</v>
      </c>
      <c r="M44" s="283">
        <v>30</v>
      </c>
      <c r="N44" s="283">
        <v>3</v>
      </c>
      <c r="O44" s="285">
        <v>0</v>
      </c>
      <c r="P44" s="271">
        <f t="shared" si="22"/>
        <v>0</v>
      </c>
      <c r="Q44" s="272">
        <f>IFERROR(SUM(F44,J44)/K44,0)</f>
        <v>0</v>
      </c>
      <c r="R44" s="272">
        <f t="shared" si="15"/>
        <v>10</v>
      </c>
      <c r="S44" s="286">
        <f t="shared" si="18"/>
        <v>0</v>
      </c>
      <c r="T44" s="384">
        <f>IFERROR((M44/N44)/SUM(F44,J44),0)</f>
        <v>10</v>
      </c>
      <c r="U44" s="130"/>
      <c r="V44" s="96"/>
      <c r="W44" s="54"/>
    </row>
    <row r="45" spans="1:58" ht="17.25" thickBot="1" x14ac:dyDescent="0.3">
      <c r="A45" s="372" t="s">
        <v>695</v>
      </c>
      <c r="B45" s="375">
        <v>0</v>
      </c>
      <c r="C45" s="375">
        <v>0</v>
      </c>
      <c r="D45" s="374">
        <f t="shared" si="19"/>
        <v>0</v>
      </c>
      <c r="E45" s="375">
        <v>0</v>
      </c>
      <c r="F45" s="375">
        <v>0</v>
      </c>
      <c r="G45" s="375">
        <v>1</v>
      </c>
      <c r="H45" s="375">
        <v>0</v>
      </c>
      <c r="I45" s="374">
        <f>G45+H45</f>
        <v>1</v>
      </c>
      <c r="J45" s="374">
        <f t="shared" ref="J45" si="23">SUM(E45,I45)</f>
        <v>1</v>
      </c>
      <c r="K45" s="412">
        <v>0</v>
      </c>
      <c r="L45" s="375">
        <v>0</v>
      </c>
      <c r="M45" s="375">
        <v>0</v>
      </c>
      <c r="N45" s="375">
        <v>0</v>
      </c>
      <c r="O45" s="375">
        <v>0</v>
      </c>
      <c r="P45" s="376">
        <v>0</v>
      </c>
      <c r="Q45" s="377">
        <f>IFERROR(SUM(F45,J45)/K45,0)</f>
        <v>0</v>
      </c>
      <c r="R45" s="377">
        <f t="shared" si="15"/>
        <v>0</v>
      </c>
      <c r="S45" s="376">
        <f t="shared" si="18"/>
        <v>100</v>
      </c>
      <c r="T45" s="378">
        <f>IFERROR((M45/N45)/SUM(F45,J45),0)</f>
        <v>0</v>
      </c>
      <c r="U45" s="266"/>
      <c r="V45" s="281"/>
      <c r="W45" s="54"/>
    </row>
    <row r="46" spans="1:58" ht="15" x14ac:dyDescent="0.25">
      <c r="A46" s="1" t="s">
        <v>757</v>
      </c>
      <c r="B46" s="322"/>
      <c r="C46" s="322"/>
      <c r="D46" s="327"/>
      <c r="E46" s="328"/>
      <c r="F46" s="328"/>
      <c r="G46" s="328"/>
      <c r="H46" s="328"/>
      <c r="I46" s="327"/>
      <c r="J46" s="327"/>
      <c r="K46" s="322"/>
      <c r="L46" s="322"/>
      <c r="M46" s="322"/>
      <c r="N46" s="322"/>
      <c r="O46" s="322"/>
      <c r="P46" s="265"/>
      <c r="Q46" s="323"/>
      <c r="R46" s="323"/>
      <c r="S46" s="265"/>
      <c r="T46" s="265"/>
      <c r="U46" s="329"/>
      <c r="V46" s="330"/>
      <c r="W46" s="54"/>
    </row>
    <row r="47" spans="1:58" ht="15.75" thickBot="1" x14ac:dyDescent="0.3">
      <c r="A47" s="1" t="s">
        <v>58</v>
      </c>
      <c r="B47" s="212"/>
      <c r="C47" s="212"/>
      <c r="D47" s="212"/>
      <c r="E47" s="212"/>
      <c r="F47" s="212"/>
      <c r="H47" s="212"/>
      <c r="I47" s="212"/>
      <c r="J47" s="212"/>
      <c r="K47" s="212"/>
      <c r="L47" s="212"/>
      <c r="M47" s="212"/>
      <c r="N47" s="212"/>
      <c r="P47" s="212"/>
      <c r="Q47" s="212"/>
      <c r="R47" s="212"/>
      <c r="S47" s="212"/>
      <c r="T47" s="212"/>
    </row>
    <row r="48" spans="1:58" ht="16.5" x14ac:dyDescent="0.25">
      <c r="A48" s="28" t="s">
        <v>59</v>
      </c>
      <c r="B48" s="236">
        <f>SUM(B49:B51)</f>
        <v>13</v>
      </c>
      <c r="C48" s="236">
        <f t="shared" ref="C48:O48" si="24">SUM(C49:C51)</f>
        <v>14</v>
      </c>
      <c r="D48" s="236">
        <f t="shared" si="24"/>
        <v>27</v>
      </c>
      <c r="E48" s="236">
        <f t="shared" si="24"/>
        <v>5</v>
      </c>
      <c r="F48" s="236">
        <f t="shared" si="24"/>
        <v>21</v>
      </c>
      <c r="G48" s="236">
        <f t="shared" si="24"/>
        <v>0</v>
      </c>
      <c r="H48" s="236">
        <f t="shared" si="24"/>
        <v>2</v>
      </c>
      <c r="I48" s="236">
        <f t="shared" si="24"/>
        <v>2</v>
      </c>
      <c r="J48" s="236">
        <f t="shared" si="24"/>
        <v>7</v>
      </c>
      <c r="K48" s="236">
        <f t="shared" si="24"/>
        <v>19</v>
      </c>
      <c r="L48" s="236">
        <f>L49+L50+L51</f>
        <v>15</v>
      </c>
      <c r="M48" s="236">
        <f t="shared" si="24"/>
        <v>498</v>
      </c>
      <c r="N48" s="236">
        <f t="shared" si="24"/>
        <v>320</v>
      </c>
      <c r="O48" s="241">
        <f t="shared" si="24"/>
        <v>283</v>
      </c>
      <c r="P48" s="357">
        <f>IFERROR(O48/SUM(F48,J48),0)</f>
        <v>10.107142857142858</v>
      </c>
      <c r="Q48" s="347">
        <f>(E48+F48+G48+H48)/L48</f>
        <v>1.8666666666666667</v>
      </c>
      <c r="R48" s="347">
        <f>IFERROR((N48/M48)*100,0)</f>
        <v>64.257028112449802</v>
      </c>
      <c r="S48" s="347">
        <f>IFERROR((I48/SUM(F48,J48))*100,0)</f>
        <v>7.1428571428571423</v>
      </c>
      <c r="T48" s="360">
        <f>(M48-N48)/(E48+F48+G48+H48)</f>
        <v>6.3571428571428568</v>
      </c>
    </row>
    <row r="49" spans="1:20" ht="16.5" x14ac:dyDescent="0.25">
      <c r="A49" s="4" t="str">
        <f>A37</f>
        <v>NEO UCI</v>
      </c>
      <c r="B49" s="110">
        <f t="shared" ref="B49:N49" si="25">B37</f>
        <v>9</v>
      </c>
      <c r="C49" s="110">
        <f t="shared" si="25"/>
        <v>4</v>
      </c>
      <c r="D49" s="263">
        <f t="shared" si="25"/>
        <v>13</v>
      </c>
      <c r="E49" s="110">
        <f t="shared" si="25"/>
        <v>2</v>
      </c>
      <c r="F49" s="110">
        <f t="shared" si="25"/>
        <v>11</v>
      </c>
      <c r="G49" s="110">
        <f t="shared" si="25"/>
        <v>0</v>
      </c>
      <c r="H49" s="110">
        <f t="shared" si="25"/>
        <v>2</v>
      </c>
      <c r="I49" s="263">
        <f t="shared" si="25"/>
        <v>2</v>
      </c>
      <c r="J49" s="263">
        <f t="shared" si="25"/>
        <v>4</v>
      </c>
      <c r="K49" s="110">
        <f t="shared" si="25"/>
        <v>9</v>
      </c>
      <c r="L49" s="110">
        <v>9</v>
      </c>
      <c r="M49" s="110">
        <f t="shared" si="25"/>
        <v>261</v>
      </c>
      <c r="N49" s="110">
        <f t="shared" si="25"/>
        <v>192</v>
      </c>
      <c r="O49" s="240">
        <v>176</v>
      </c>
      <c r="P49" s="216">
        <f>IFERROR(O49/SUM(F49,J49),0)</f>
        <v>11.733333333333333</v>
      </c>
      <c r="Q49" s="251">
        <f>(E49+F49+G49+H49)/L49</f>
        <v>1.6666666666666667</v>
      </c>
      <c r="R49" s="217">
        <f>IFERROR((N49/M49)*100,0)</f>
        <v>73.563218390804593</v>
      </c>
      <c r="S49" s="242">
        <f>IFERROR((I49/SUM(F49,J49))*100,0)</f>
        <v>13.333333333333334</v>
      </c>
      <c r="T49" s="361">
        <f>(M49-N49)/(E49+F49+G49+H49)</f>
        <v>4.5999999999999996</v>
      </c>
    </row>
    <row r="50" spans="1:20" ht="16.5" x14ac:dyDescent="0.25">
      <c r="A50" s="4" t="str">
        <f t="shared" ref="A50:K50" si="26">A40</f>
        <v>PED. UTI</v>
      </c>
      <c r="B50" s="110">
        <f t="shared" si="26"/>
        <v>1</v>
      </c>
      <c r="C50" s="110">
        <f t="shared" si="26"/>
        <v>2</v>
      </c>
      <c r="D50" s="263">
        <f t="shared" si="26"/>
        <v>3</v>
      </c>
      <c r="E50" s="110">
        <f t="shared" si="26"/>
        <v>2</v>
      </c>
      <c r="F50" s="110">
        <f t="shared" si="26"/>
        <v>1</v>
      </c>
      <c r="G50" s="110">
        <f t="shared" si="26"/>
        <v>0</v>
      </c>
      <c r="H50" s="110">
        <f t="shared" si="26"/>
        <v>0</v>
      </c>
      <c r="I50" s="263">
        <f t="shared" si="26"/>
        <v>0</v>
      </c>
      <c r="J50" s="263">
        <f t="shared" si="26"/>
        <v>2</v>
      </c>
      <c r="K50" s="110">
        <f t="shared" si="26"/>
        <v>7</v>
      </c>
      <c r="L50" s="110">
        <v>3</v>
      </c>
      <c r="M50" s="110">
        <f>M40</f>
        <v>148</v>
      </c>
      <c r="N50" s="110">
        <f>N40</f>
        <v>101</v>
      </c>
      <c r="O50" s="240">
        <v>72</v>
      </c>
      <c r="P50" s="216">
        <f>IFERROR(O50/SUM(F50,J50),0)</f>
        <v>24</v>
      </c>
      <c r="Q50" s="251">
        <f>(E50+F50+G50+H50)/L50</f>
        <v>1</v>
      </c>
      <c r="R50" s="217">
        <f>IFERROR((N50/M50)*100,0)</f>
        <v>68.243243243243242</v>
      </c>
      <c r="S50" s="242">
        <f>IFERROR((I50/SUM(F50,J50))*100,0)</f>
        <v>0</v>
      </c>
      <c r="T50" s="361">
        <f>(M50-N50)/(E50+F50+G50+H50)</f>
        <v>15.666666666666666</v>
      </c>
    </row>
    <row r="51" spans="1:20" ht="17.25" thickBot="1" x14ac:dyDescent="0.3">
      <c r="A51" s="4" t="str">
        <f>A42</f>
        <v>UCI MUJER</v>
      </c>
      <c r="B51" s="110">
        <f t="shared" ref="B51:N51" si="27">B42</f>
        <v>3</v>
      </c>
      <c r="C51" s="110">
        <f t="shared" si="27"/>
        <v>8</v>
      </c>
      <c r="D51" s="263">
        <f t="shared" si="27"/>
        <v>11</v>
      </c>
      <c r="E51" s="110">
        <f t="shared" si="27"/>
        <v>1</v>
      </c>
      <c r="F51" s="110">
        <f t="shared" si="27"/>
        <v>9</v>
      </c>
      <c r="G51" s="110">
        <f t="shared" si="27"/>
        <v>0</v>
      </c>
      <c r="H51" s="110">
        <f t="shared" si="27"/>
        <v>0</v>
      </c>
      <c r="I51" s="263">
        <f t="shared" si="27"/>
        <v>0</v>
      </c>
      <c r="J51" s="263">
        <f t="shared" si="27"/>
        <v>1</v>
      </c>
      <c r="K51" s="110">
        <f t="shared" si="27"/>
        <v>3</v>
      </c>
      <c r="L51" s="110">
        <v>3</v>
      </c>
      <c r="M51" s="110">
        <f t="shared" si="27"/>
        <v>89</v>
      </c>
      <c r="N51" s="110">
        <f t="shared" si="27"/>
        <v>27</v>
      </c>
      <c r="O51" s="240">
        <v>35</v>
      </c>
      <c r="P51" s="358">
        <f>IFERROR(O51/SUM(F51,J51),0)</f>
        <v>3.5</v>
      </c>
      <c r="Q51" s="406">
        <f>(E51+F51+G51+H51)/L51</f>
        <v>3.3333333333333335</v>
      </c>
      <c r="R51" s="359">
        <f>IFERROR((N51/M51)*100,0)</f>
        <v>30.337078651685395</v>
      </c>
      <c r="S51" s="348">
        <f>IFERROR((I51/SUM(F51,J51))*100,0)</f>
        <v>0</v>
      </c>
      <c r="T51" s="363">
        <f>(M51-N51)/(E51+F51+G51+H51)</f>
        <v>6.2</v>
      </c>
    </row>
    <row r="52" spans="1:20" x14ac:dyDescent="0.25">
      <c r="B52" s="212"/>
      <c r="C52" s="212"/>
      <c r="D52" s="212"/>
      <c r="E52" s="212"/>
      <c r="F52" s="212"/>
      <c r="H52" s="212"/>
      <c r="I52" s="212"/>
      <c r="J52" s="212"/>
      <c r="K52" s="212"/>
      <c r="L52" s="212"/>
      <c r="M52" s="212"/>
      <c r="N52" s="212"/>
      <c r="P52" s="212"/>
      <c r="Q52" s="212"/>
      <c r="R52" s="212"/>
      <c r="S52" s="212"/>
      <c r="T52" s="212"/>
    </row>
    <row r="53" spans="1:20" x14ac:dyDescent="0.25">
      <c r="B53" s="212"/>
      <c r="C53" s="212"/>
      <c r="D53" s="212"/>
      <c r="E53" s="212"/>
      <c r="F53" s="212"/>
      <c r="H53" s="212"/>
      <c r="I53" s="212"/>
      <c r="J53" s="212"/>
      <c r="K53" s="212"/>
      <c r="L53" s="212"/>
      <c r="M53" s="212"/>
      <c r="N53" s="212"/>
      <c r="P53" s="212"/>
      <c r="Q53" s="212"/>
      <c r="R53" s="212"/>
      <c r="S53" s="212"/>
      <c r="T53" s="212"/>
    </row>
    <row r="54" spans="1:20" ht="14.25" customHeight="1" x14ac:dyDescent="0.25">
      <c r="A54" s="495" t="s">
        <v>61</v>
      </c>
      <c r="B54" s="250" t="s">
        <v>1</v>
      </c>
      <c r="C54" s="250" t="s">
        <v>64</v>
      </c>
      <c r="D54" s="212"/>
      <c r="E54" s="212"/>
      <c r="F54" s="212"/>
      <c r="H54" s="212"/>
      <c r="I54" s="212"/>
      <c r="J54" s="212"/>
      <c r="K54" s="212"/>
      <c r="L54" s="212"/>
      <c r="M54" s="212"/>
      <c r="N54" s="212"/>
      <c r="P54" s="212"/>
      <c r="Q54" s="212"/>
      <c r="R54" s="212"/>
      <c r="S54" s="212"/>
      <c r="T54" s="212"/>
    </row>
    <row r="55" spans="1:20" x14ac:dyDescent="0.25">
      <c r="A55" s="495"/>
      <c r="B55" s="110">
        <v>390</v>
      </c>
      <c r="C55" s="110">
        <v>378</v>
      </c>
      <c r="D55" s="212"/>
      <c r="E55" s="212"/>
      <c r="F55" s="212"/>
      <c r="H55" s="212"/>
      <c r="I55" s="212"/>
      <c r="J55" s="212"/>
      <c r="K55" s="212"/>
      <c r="L55" s="212"/>
      <c r="M55" s="212"/>
      <c r="N55" s="212"/>
      <c r="P55" s="212"/>
      <c r="Q55" s="212"/>
      <c r="R55" s="212"/>
      <c r="S55" s="212"/>
      <c r="T55" s="212"/>
    </row>
    <row r="56" spans="1:20" ht="16.5" hidden="1" x14ac:dyDescent="0.25">
      <c r="A56" s="495" t="s">
        <v>62</v>
      </c>
      <c r="B56" s="5" t="s">
        <v>1</v>
      </c>
      <c r="C56" s="5" t="s">
        <v>64</v>
      </c>
      <c r="D56" s="212"/>
      <c r="E56" s="212"/>
      <c r="F56" s="212"/>
      <c r="H56" s="212"/>
      <c r="I56" s="212"/>
      <c r="J56" s="212"/>
      <c r="K56" s="212"/>
      <c r="L56" s="212"/>
      <c r="M56" s="212"/>
      <c r="N56" s="212"/>
      <c r="P56" s="212"/>
      <c r="Q56" s="212"/>
      <c r="R56" s="212"/>
      <c r="S56" s="212"/>
      <c r="T56" s="212"/>
    </row>
    <row r="57" spans="1:20" hidden="1" x14ac:dyDescent="0.25">
      <c r="A57" s="495"/>
      <c r="B57" s="3"/>
      <c r="C57" s="3"/>
      <c r="D57" s="212"/>
      <c r="E57" s="212"/>
      <c r="F57" s="212"/>
      <c r="H57" s="212"/>
      <c r="I57" s="212"/>
      <c r="J57" s="212"/>
      <c r="K57" s="212"/>
      <c r="L57" s="212"/>
      <c r="M57" s="212"/>
      <c r="N57" s="212"/>
      <c r="P57" s="212"/>
      <c r="Q57" s="212"/>
      <c r="R57" s="212"/>
      <c r="S57" s="212"/>
      <c r="T57" s="212"/>
    </row>
    <row r="58" spans="1:20" ht="14.25" customHeight="1" x14ac:dyDescent="0.25">
      <c r="A58" s="495" t="s">
        <v>63</v>
      </c>
      <c r="B58" s="250" t="s">
        <v>65</v>
      </c>
      <c r="C58" s="250" t="s">
        <v>66</v>
      </c>
      <c r="D58" s="212"/>
      <c r="E58" s="212"/>
      <c r="F58" s="212"/>
      <c r="H58" s="212"/>
      <c r="I58" s="212"/>
      <c r="J58" s="212"/>
      <c r="K58" s="212"/>
      <c r="L58" s="212"/>
      <c r="M58" s="212"/>
      <c r="N58" s="212"/>
      <c r="P58" s="212"/>
      <c r="Q58" s="212"/>
      <c r="R58" s="212"/>
      <c r="S58" s="212"/>
      <c r="T58" s="212"/>
    </row>
    <row r="59" spans="1:20" ht="16.5" customHeight="1" x14ac:dyDescent="0.25">
      <c r="A59" s="495"/>
      <c r="B59" s="110">
        <v>193</v>
      </c>
      <c r="C59" s="110">
        <v>219</v>
      </c>
      <c r="D59" s="212"/>
      <c r="E59" s="212"/>
      <c r="F59" s="212"/>
      <c r="H59" s="212"/>
      <c r="I59" s="212"/>
      <c r="J59" s="212"/>
      <c r="K59" s="212"/>
      <c r="L59" s="212"/>
      <c r="M59" s="212"/>
      <c r="N59" s="212"/>
      <c r="P59" s="212"/>
      <c r="Q59" s="212"/>
      <c r="R59" s="212"/>
      <c r="S59" s="212"/>
      <c r="T59" s="212"/>
    </row>
    <row r="60" spans="1:20" ht="14.25" customHeight="1" x14ac:dyDescent="0.25">
      <c r="A60" s="495"/>
      <c r="B60" s="580">
        <f>SUM(B59:C59)</f>
        <v>412</v>
      </c>
      <c r="C60" s="580"/>
      <c r="D60" s="212"/>
      <c r="E60" s="212"/>
      <c r="F60" s="212"/>
      <c r="H60" s="212"/>
      <c r="I60" s="212"/>
      <c r="J60" s="212"/>
      <c r="K60" s="212"/>
      <c r="L60" s="212"/>
      <c r="M60" s="212"/>
      <c r="N60" s="212"/>
      <c r="P60" s="212"/>
      <c r="Q60" s="212"/>
      <c r="R60" s="212"/>
      <c r="S60" s="212"/>
      <c r="T60" s="212"/>
    </row>
    <row r="62" spans="1:20" ht="14.25" customHeight="1" x14ac:dyDescent="0.25"/>
    <row r="63" spans="1:20" x14ac:dyDescent="0.25">
      <c r="D63" s="1" t="s">
        <v>694</v>
      </c>
    </row>
    <row r="65" spans="4:14" x14ac:dyDescent="0.25">
      <c r="D65" s="275"/>
      <c r="E65" s="276"/>
      <c r="F65" s="276"/>
      <c r="G65" s="276"/>
      <c r="H65" s="276"/>
      <c r="I65" s="275"/>
      <c r="J65" s="275"/>
      <c r="K65" s="589"/>
      <c r="L65" s="589"/>
      <c r="M65" s="589"/>
    </row>
    <row r="66" spans="4:14" ht="15" x14ac:dyDescent="0.25">
      <c r="D66" s="125"/>
      <c r="E66" s="125"/>
      <c r="F66" s="277"/>
      <c r="G66" s="278"/>
      <c r="H66" s="279"/>
      <c r="I66" s="125"/>
      <c r="J66" s="125"/>
      <c r="K66" s="125"/>
      <c r="L66" s="280"/>
      <c r="M66" s="280"/>
    </row>
    <row r="67" spans="4:14" ht="16.5" thickBot="1" x14ac:dyDescent="0.25">
      <c r="D67" s="292"/>
      <c r="E67" s="590" t="s">
        <v>67</v>
      </c>
      <c r="F67" s="590"/>
      <c r="G67" s="590"/>
      <c r="H67" s="590"/>
      <c r="I67" s="590"/>
      <c r="J67" s="590"/>
      <c r="K67" s="590"/>
      <c r="L67" s="590"/>
      <c r="M67" s="590"/>
      <c r="N67" s="590"/>
    </row>
    <row r="68" spans="4:14" ht="15.75" thickBot="1" x14ac:dyDescent="0.25">
      <c r="D68" s="293" t="s">
        <v>633</v>
      </c>
      <c r="E68" s="294" t="s">
        <v>270</v>
      </c>
      <c r="F68" s="295" t="s">
        <v>271</v>
      </c>
      <c r="G68" s="295"/>
      <c r="H68" s="295"/>
      <c r="I68" s="295" t="s">
        <v>274</v>
      </c>
      <c r="J68" s="294" t="s">
        <v>474</v>
      </c>
      <c r="K68" s="294" t="s">
        <v>475</v>
      </c>
      <c r="L68" s="591" t="s">
        <v>296</v>
      </c>
      <c r="M68" s="592"/>
      <c r="N68" s="593"/>
    </row>
    <row r="69" spans="4:14" ht="15" x14ac:dyDescent="0.25">
      <c r="D69" s="296">
        <v>1</v>
      </c>
      <c r="E69" s="139" t="s">
        <v>634</v>
      </c>
      <c r="F69" s="139" t="s">
        <v>635</v>
      </c>
      <c r="G69" s="297"/>
      <c r="H69" s="298"/>
      <c r="I69" s="299">
        <v>51</v>
      </c>
      <c r="J69" s="139" t="s">
        <v>636</v>
      </c>
      <c r="K69" s="139" t="s">
        <v>637</v>
      </c>
      <c r="L69" s="587" t="s">
        <v>208</v>
      </c>
      <c r="M69" s="587"/>
      <c r="N69" s="588"/>
    </row>
    <row r="70" spans="4:14" ht="15" x14ac:dyDescent="0.25">
      <c r="D70" s="300">
        <v>2</v>
      </c>
      <c r="E70" s="67" t="s">
        <v>638</v>
      </c>
      <c r="F70" s="67" t="s">
        <v>639</v>
      </c>
      <c r="G70" s="301"/>
      <c r="H70" s="302"/>
      <c r="I70" s="20">
        <v>38</v>
      </c>
      <c r="J70" s="67" t="s">
        <v>640</v>
      </c>
      <c r="K70" s="67" t="s">
        <v>624</v>
      </c>
      <c r="L70" s="585" t="s">
        <v>105</v>
      </c>
      <c r="M70" s="585"/>
      <c r="N70" s="586"/>
    </row>
    <row r="71" spans="4:14" ht="15" x14ac:dyDescent="0.25">
      <c r="D71" s="300">
        <v>3</v>
      </c>
      <c r="E71" s="67" t="s">
        <v>641</v>
      </c>
      <c r="F71" s="67" t="s">
        <v>642</v>
      </c>
      <c r="G71" s="301"/>
      <c r="H71" s="302"/>
      <c r="I71" s="20">
        <v>32</v>
      </c>
      <c r="J71" s="67" t="s">
        <v>643</v>
      </c>
      <c r="K71" s="67" t="s">
        <v>644</v>
      </c>
      <c r="L71" s="585" t="s">
        <v>645</v>
      </c>
      <c r="M71" s="585"/>
      <c r="N71" s="586"/>
    </row>
    <row r="72" spans="4:14" ht="15" x14ac:dyDescent="0.25">
      <c r="D72" s="300">
        <v>4</v>
      </c>
      <c r="E72" s="67" t="s">
        <v>646</v>
      </c>
      <c r="F72" s="67" t="s">
        <v>647</v>
      </c>
      <c r="G72" s="301"/>
      <c r="H72" s="302"/>
      <c r="I72" s="20">
        <v>185</v>
      </c>
      <c r="J72" s="67" t="s">
        <v>288</v>
      </c>
      <c r="K72" s="67" t="s">
        <v>648</v>
      </c>
      <c r="L72" s="585" t="s">
        <v>105</v>
      </c>
      <c r="M72" s="585"/>
      <c r="N72" s="586"/>
    </row>
    <row r="73" spans="4:14" ht="15" x14ac:dyDescent="0.25">
      <c r="D73" s="300">
        <v>5</v>
      </c>
      <c r="E73" s="67" t="s">
        <v>649</v>
      </c>
      <c r="F73" s="67" t="s">
        <v>650</v>
      </c>
      <c r="G73" s="301"/>
      <c r="H73" s="302"/>
      <c r="I73" s="20">
        <v>36</v>
      </c>
      <c r="J73" s="67" t="s">
        <v>651</v>
      </c>
      <c r="K73" s="67" t="s">
        <v>648</v>
      </c>
      <c r="L73" s="585" t="s">
        <v>105</v>
      </c>
      <c r="M73" s="585"/>
      <c r="N73" s="586"/>
    </row>
    <row r="74" spans="4:14" ht="15" x14ac:dyDescent="0.25">
      <c r="D74" s="300">
        <v>6</v>
      </c>
      <c r="E74" s="67" t="s">
        <v>652</v>
      </c>
      <c r="F74" s="67" t="s">
        <v>653</v>
      </c>
      <c r="G74" s="301"/>
      <c r="H74" s="302"/>
      <c r="I74" s="20">
        <v>36</v>
      </c>
      <c r="J74" s="67" t="s">
        <v>654</v>
      </c>
      <c r="K74" s="67" t="s">
        <v>615</v>
      </c>
      <c r="L74" s="585" t="s">
        <v>208</v>
      </c>
      <c r="M74" s="585"/>
      <c r="N74" s="586"/>
    </row>
    <row r="75" spans="4:14" ht="15" x14ac:dyDescent="0.25">
      <c r="D75" s="300">
        <v>7</v>
      </c>
      <c r="E75" s="67" t="s">
        <v>655</v>
      </c>
      <c r="F75" s="67" t="s">
        <v>656</v>
      </c>
      <c r="G75" s="301"/>
      <c r="H75" s="302"/>
      <c r="I75" s="20">
        <v>41</v>
      </c>
      <c r="J75" s="67" t="s">
        <v>657</v>
      </c>
      <c r="K75" s="67" t="s">
        <v>618</v>
      </c>
      <c r="L75" s="585" t="s">
        <v>208</v>
      </c>
      <c r="M75" s="585"/>
      <c r="N75" s="586"/>
    </row>
    <row r="76" spans="4:14" ht="15" x14ac:dyDescent="0.25">
      <c r="D76" s="300">
        <v>8</v>
      </c>
      <c r="E76" s="67" t="s">
        <v>658</v>
      </c>
      <c r="F76" s="67" t="s">
        <v>659</v>
      </c>
      <c r="G76" s="301"/>
      <c r="H76" s="302"/>
      <c r="I76" s="20">
        <v>69</v>
      </c>
      <c r="J76" s="67" t="s">
        <v>620</v>
      </c>
      <c r="K76" s="67" t="s">
        <v>660</v>
      </c>
      <c r="L76" s="585" t="s">
        <v>77</v>
      </c>
      <c r="M76" s="585"/>
      <c r="N76" s="586"/>
    </row>
    <row r="77" spans="4:14" ht="15" x14ac:dyDescent="0.25">
      <c r="D77" s="300">
        <v>9</v>
      </c>
      <c r="E77" s="67" t="s">
        <v>661</v>
      </c>
      <c r="F77" s="67" t="s">
        <v>662</v>
      </c>
      <c r="G77" s="301"/>
      <c r="H77" s="302"/>
      <c r="I77" s="20">
        <v>61</v>
      </c>
      <c r="J77" s="67" t="s">
        <v>533</v>
      </c>
      <c r="K77" s="67" t="s">
        <v>660</v>
      </c>
      <c r="L77" s="585" t="s">
        <v>121</v>
      </c>
      <c r="M77" s="585"/>
      <c r="N77" s="586"/>
    </row>
    <row r="78" spans="4:14" ht="15" x14ac:dyDescent="0.25">
      <c r="D78" s="300">
        <v>10</v>
      </c>
      <c r="E78" s="67" t="s">
        <v>663</v>
      </c>
      <c r="F78" s="67" t="s">
        <v>664</v>
      </c>
      <c r="G78" s="301"/>
      <c r="H78" s="302"/>
      <c r="I78" s="20">
        <v>50</v>
      </c>
      <c r="J78" s="67" t="s">
        <v>665</v>
      </c>
      <c r="K78" s="67" t="s">
        <v>666</v>
      </c>
      <c r="L78" s="585" t="s">
        <v>91</v>
      </c>
      <c r="M78" s="585"/>
      <c r="N78" s="586"/>
    </row>
    <row r="79" spans="4:14" ht="15" x14ac:dyDescent="0.25">
      <c r="D79" s="300">
        <v>11</v>
      </c>
      <c r="E79" s="67" t="s">
        <v>667</v>
      </c>
      <c r="F79" s="67" t="s">
        <v>668</v>
      </c>
      <c r="G79" s="301"/>
      <c r="H79" s="302"/>
      <c r="I79" s="20">
        <v>184</v>
      </c>
      <c r="J79" s="67" t="s">
        <v>325</v>
      </c>
      <c r="K79" s="67" t="s">
        <v>669</v>
      </c>
      <c r="L79" s="585" t="s">
        <v>91</v>
      </c>
      <c r="M79" s="585"/>
      <c r="N79" s="586"/>
    </row>
    <row r="80" spans="4:14" ht="15" x14ac:dyDescent="0.25">
      <c r="D80" s="300">
        <v>12</v>
      </c>
      <c r="E80" s="67" t="s">
        <v>670</v>
      </c>
      <c r="F80" s="67" t="s">
        <v>671</v>
      </c>
      <c r="G80" s="301"/>
      <c r="H80" s="302"/>
      <c r="I80" s="20">
        <v>56</v>
      </c>
      <c r="J80" s="67" t="s">
        <v>672</v>
      </c>
      <c r="K80" s="67" t="s">
        <v>673</v>
      </c>
      <c r="L80" s="585" t="s">
        <v>208</v>
      </c>
      <c r="M80" s="585"/>
      <c r="N80" s="586"/>
    </row>
    <row r="81" spans="4:14" ht="15" x14ac:dyDescent="0.25">
      <c r="D81" s="300">
        <v>13</v>
      </c>
      <c r="E81" s="67" t="s">
        <v>674</v>
      </c>
      <c r="F81" s="67" t="s">
        <v>675</v>
      </c>
      <c r="G81" s="301"/>
      <c r="H81" s="302"/>
      <c r="I81" s="20">
        <v>53</v>
      </c>
      <c r="J81" s="67" t="s">
        <v>676</v>
      </c>
      <c r="K81" s="67" t="s">
        <v>673</v>
      </c>
      <c r="L81" s="585" t="s">
        <v>121</v>
      </c>
      <c r="M81" s="585"/>
      <c r="N81" s="586"/>
    </row>
    <row r="82" spans="4:14" ht="15" x14ac:dyDescent="0.25">
      <c r="D82" s="300">
        <v>14</v>
      </c>
      <c r="E82" s="67" t="s">
        <v>592</v>
      </c>
      <c r="F82" s="67" t="s">
        <v>593</v>
      </c>
      <c r="G82" s="301"/>
      <c r="H82" s="302"/>
      <c r="I82" s="20">
        <v>101</v>
      </c>
      <c r="J82" s="67" t="s">
        <v>677</v>
      </c>
      <c r="K82" s="67" t="s">
        <v>678</v>
      </c>
      <c r="L82" s="585" t="s">
        <v>82</v>
      </c>
      <c r="M82" s="585"/>
      <c r="N82" s="586"/>
    </row>
    <row r="83" spans="4:14" ht="15" x14ac:dyDescent="0.25">
      <c r="D83" s="300">
        <v>15</v>
      </c>
      <c r="E83" s="67" t="s">
        <v>679</v>
      </c>
      <c r="F83" s="67" t="s">
        <v>680</v>
      </c>
      <c r="G83" s="301"/>
      <c r="H83" s="302"/>
      <c r="I83" s="20">
        <v>185</v>
      </c>
      <c r="J83" s="67" t="s">
        <v>496</v>
      </c>
      <c r="K83" s="67" t="s">
        <v>678</v>
      </c>
      <c r="L83" s="585" t="s">
        <v>91</v>
      </c>
      <c r="M83" s="585"/>
      <c r="N83" s="586"/>
    </row>
    <row r="84" spans="4:14" ht="15" x14ac:dyDescent="0.25">
      <c r="D84" s="300">
        <v>16</v>
      </c>
      <c r="E84" s="67" t="s">
        <v>681</v>
      </c>
      <c r="F84" s="67" t="s">
        <v>682</v>
      </c>
      <c r="G84" s="301"/>
      <c r="H84" s="302"/>
      <c r="I84" s="20">
        <v>64</v>
      </c>
      <c r="J84" s="67" t="s">
        <v>683</v>
      </c>
      <c r="K84" s="67" t="s">
        <v>622</v>
      </c>
      <c r="L84" s="585" t="s">
        <v>77</v>
      </c>
      <c r="M84" s="585"/>
      <c r="N84" s="586"/>
    </row>
    <row r="85" spans="4:14" ht="15" x14ac:dyDescent="0.25">
      <c r="D85" s="300">
        <v>17</v>
      </c>
      <c r="E85" s="67" t="s">
        <v>684</v>
      </c>
      <c r="F85" s="67" t="s">
        <v>685</v>
      </c>
      <c r="G85" s="301"/>
      <c r="H85" s="302"/>
      <c r="I85" s="20">
        <v>44</v>
      </c>
      <c r="J85" s="67" t="s">
        <v>643</v>
      </c>
      <c r="K85" s="67" t="s">
        <v>686</v>
      </c>
      <c r="L85" s="585" t="s">
        <v>105</v>
      </c>
      <c r="M85" s="585"/>
      <c r="N85" s="586"/>
    </row>
    <row r="86" spans="4:14" ht="15" x14ac:dyDescent="0.25">
      <c r="D86" s="300">
        <v>18</v>
      </c>
      <c r="E86" s="67" t="s">
        <v>687</v>
      </c>
      <c r="F86" s="67" t="s">
        <v>688</v>
      </c>
      <c r="G86" s="301"/>
      <c r="H86" s="302"/>
      <c r="I86" s="20">
        <v>43</v>
      </c>
      <c r="J86" s="67" t="s">
        <v>689</v>
      </c>
      <c r="K86" s="67" t="s">
        <v>686</v>
      </c>
      <c r="L86" s="585" t="s">
        <v>91</v>
      </c>
      <c r="M86" s="585"/>
      <c r="N86" s="586"/>
    </row>
    <row r="87" spans="4:14" ht="15.75" thickBot="1" x14ac:dyDescent="0.3">
      <c r="D87" s="303">
        <v>19</v>
      </c>
      <c r="E87" s="304" t="s">
        <v>690</v>
      </c>
      <c r="F87" s="304" t="s">
        <v>691</v>
      </c>
      <c r="G87" s="305"/>
      <c r="H87" s="306"/>
      <c r="I87" s="307">
        <v>44</v>
      </c>
      <c r="J87" s="304" t="s">
        <v>692</v>
      </c>
      <c r="K87" s="304" t="s">
        <v>693</v>
      </c>
      <c r="L87" s="583" t="s">
        <v>121</v>
      </c>
      <c r="M87" s="583"/>
      <c r="N87" s="584"/>
    </row>
  </sheetData>
  <mergeCells count="52">
    <mergeCell ref="A3:T3"/>
    <mergeCell ref="A4:T4"/>
    <mergeCell ref="A5:T5"/>
    <mergeCell ref="A9:A11"/>
    <mergeCell ref="B9:D9"/>
    <mergeCell ref="E9:J9"/>
    <mergeCell ref="K9:K11"/>
    <mergeCell ref="L9:L11"/>
    <mergeCell ref="M9:M11"/>
    <mergeCell ref="N9:N11"/>
    <mergeCell ref="U10:U11"/>
    <mergeCell ref="V10:V11"/>
    <mergeCell ref="O9:O11"/>
    <mergeCell ref="P9:T9"/>
    <mergeCell ref="B10:B11"/>
    <mergeCell ref="C10:C11"/>
    <mergeCell ref="D10:D11"/>
    <mergeCell ref="E10:E11"/>
    <mergeCell ref="F10:F11"/>
    <mergeCell ref="G10:I10"/>
    <mergeCell ref="J10:J11"/>
    <mergeCell ref="P10:P11"/>
    <mergeCell ref="L68:N68"/>
    <mergeCell ref="Q10:Q11"/>
    <mergeCell ref="R10:R11"/>
    <mergeCell ref="S10:S11"/>
    <mergeCell ref="T10:T11"/>
    <mergeCell ref="A54:A55"/>
    <mergeCell ref="A58:A60"/>
    <mergeCell ref="B60:C60"/>
    <mergeCell ref="K65:M65"/>
    <mergeCell ref="E67:N67"/>
    <mergeCell ref="A56:A57"/>
    <mergeCell ref="L80:N80"/>
    <mergeCell ref="L69:N69"/>
    <mergeCell ref="L70:N70"/>
    <mergeCell ref="L71:N71"/>
    <mergeCell ref="L72:N72"/>
    <mergeCell ref="L73:N73"/>
    <mergeCell ref="L74:N74"/>
    <mergeCell ref="L75:N75"/>
    <mergeCell ref="L76:N76"/>
    <mergeCell ref="L77:N77"/>
    <mergeCell ref="L78:N78"/>
    <mergeCell ref="L79:N79"/>
    <mergeCell ref="L87:N87"/>
    <mergeCell ref="L81:N81"/>
    <mergeCell ref="L82:N82"/>
    <mergeCell ref="L83:N83"/>
    <mergeCell ref="L84:N84"/>
    <mergeCell ref="L85:N85"/>
    <mergeCell ref="L86:N86"/>
  </mergeCells>
  <pageMargins left="0.7" right="0.7" top="0.75" bottom="0.75" header="0.3" footer="0.3"/>
  <pageSetup paperSize="9" scale="51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BF84"/>
  <sheetViews>
    <sheetView showGridLines="0" zoomScale="59" zoomScaleNormal="59" workbookViewId="0">
      <selection activeCell="AB9" sqref="AB9"/>
    </sheetView>
  </sheetViews>
  <sheetFormatPr baseColWidth="10" defaultRowHeight="14.25" x14ac:dyDescent="0.25"/>
  <cols>
    <col min="1" max="1" width="57" style="1" bestFit="1" customWidth="1"/>
    <col min="2" max="6" width="10.7109375" style="1" customWidth="1"/>
    <col min="7" max="7" width="10.7109375" style="107" customWidth="1"/>
    <col min="8" max="14" width="10.7109375" style="1" customWidth="1"/>
    <col min="15" max="15" width="10.7109375" style="107" customWidth="1"/>
    <col min="16" max="16" width="15.85546875" style="1" customWidth="1"/>
    <col min="17" max="17" width="13.140625" style="1" customWidth="1"/>
    <col min="18" max="18" width="15.28515625" style="1" customWidth="1"/>
    <col min="19" max="19" width="17" style="1" customWidth="1"/>
    <col min="20" max="20" width="14.140625" style="1" customWidth="1"/>
    <col min="21" max="21" width="14.28515625" style="1" hidden="1" customWidth="1"/>
    <col min="22" max="22" width="8.7109375" style="1" hidden="1" customWidth="1"/>
    <col min="23" max="25" width="0" style="1" hidden="1" customWidth="1"/>
    <col min="26" max="26" width="21" style="1" customWidth="1"/>
    <col min="27" max="16384" width="11.42578125" style="1"/>
  </cols>
  <sheetData>
    <row r="3" spans="1:58" ht="15" x14ac:dyDescent="0.25">
      <c r="A3" s="597" t="s">
        <v>146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</row>
    <row r="4" spans="1:58" ht="15" x14ac:dyDescent="0.25">
      <c r="A4" s="597" t="s">
        <v>147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  <c r="L4" s="597"/>
      <c r="M4" s="597"/>
      <c r="N4" s="597"/>
      <c r="O4" s="597"/>
      <c r="P4" s="597"/>
      <c r="Q4" s="597"/>
      <c r="R4" s="597"/>
      <c r="S4" s="597"/>
      <c r="T4" s="597"/>
    </row>
    <row r="5" spans="1:58" ht="15" x14ac:dyDescent="0.25">
      <c r="A5" s="597" t="s">
        <v>564</v>
      </c>
      <c r="B5" s="597"/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597"/>
      <c r="T5" s="597"/>
    </row>
    <row r="7" spans="1:58" ht="16.5" x14ac:dyDescent="0.25">
      <c r="A7" s="2" t="s">
        <v>45</v>
      </c>
    </row>
    <row r="8" spans="1:58" ht="17.25" thickBot="1" x14ac:dyDescent="0.3">
      <c r="A8" s="2" t="s">
        <v>46</v>
      </c>
    </row>
    <row r="9" spans="1:58" s="2" customFormat="1" ht="30" customHeight="1" x14ac:dyDescent="0.25">
      <c r="A9" s="512" t="s">
        <v>34</v>
      </c>
      <c r="B9" s="515" t="s">
        <v>48</v>
      </c>
      <c r="C9" s="516"/>
      <c r="D9" s="517"/>
      <c r="E9" s="518" t="s">
        <v>10</v>
      </c>
      <c r="F9" s="519"/>
      <c r="G9" s="519"/>
      <c r="H9" s="519"/>
      <c r="I9" s="519"/>
      <c r="J9" s="520"/>
      <c r="K9" s="521" t="s">
        <v>222</v>
      </c>
      <c r="L9" s="521" t="s">
        <v>223</v>
      </c>
      <c r="M9" s="524" t="s">
        <v>39</v>
      </c>
      <c r="N9" s="524" t="s">
        <v>36</v>
      </c>
      <c r="O9" s="594" t="s">
        <v>37</v>
      </c>
      <c r="P9" s="528" t="s">
        <v>38</v>
      </c>
      <c r="Q9" s="529"/>
      <c r="R9" s="529"/>
      <c r="S9" s="529"/>
      <c r="T9" s="540"/>
      <c r="U9" s="167"/>
      <c r="V9" s="462"/>
    </row>
    <row r="10" spans="1:58" s="2" customFormat="1" ht="30" customHeight="1" x14ac:dyDescent="0.25">
      <c r="A10" s="513"/>
      <c r="B10" s="530" t="s">
        <v>1</v>
      </c>
      <c r="C10" s="497" t="s">
        <v>2</v>
      </c>
      <c r="D10" s="534" t="s">
        <v>3</v>
      </c>
      <c r="E10" s="522" t="s">
        <v>4</v>
      </c>
      <c r="F10" s="525" t="s">
        <v>5</v>
      </c>
      <c r="G10" s="505" t="s">
        <v>9</v>
      </c>
      <c r="H10" s="505"/>
      <c r="I10" s="505"/>
      <c r="J10" s="506" t="s">
        <v>8</v>
      </c>
      <c r="K10" s="522"/>
      <c r="L10" s="522"/>
      <c r="M10" s="525"/>
      <c r="N10" s="525"/>
      <c r="O10" s="595"/>
      <c r="P10" s="530" t="s">
        <v>41</v>
      </c>
      <c r="Q10" s="497" t="s">
        <v>40</v>
      </c>
      <c r="R10" s="497" t="s">
        <v>43</v>
      </c>
      <c r="S10" s="497" t="s">
        <v>42</v>
      </c>
      <c r="T10" s="534" t="s">
        <v>44</v>
      </c>
      <c r="U10" s="558" t="s">
        <v>224</v>
      </c>
      <c r="V10" s="502" t="s">
        <v>225</v>
      </c>
    </row>
    <row r="11" spans="1:58" s="2" customFormat="1" ht="30" customHeight="1" thickBot="1" x14ac:dyDescent="0.3">
      <c r="A11" s="514"/>
      <c r="B11" s="531"/>
      <c r="C11" s="498"/>
      <c r="D11" s="535"/>
      <c r="E11" s="523"/>
      <c r="F11" s="526"/>
      <c r="G11" s="175" t="s">
        <v>6</v>
      </c>
      <c r="H11" s="461" t="s">
        <v>7</v>
      </c>
      <c r="I11" s="461" t="s">
        <v>47</v>
      </c>
      <c r="J11" s="507"/>
      <c r="K11" s="523"/>
      <c r="L11" s="523"/>
      <c r="M11" s="526"/>
      <c r="N11" s="526"/>
      <c r="O11" s="596"/>
      <c r="P11" s="531"/>
      <c r="Q11" s="498"/>
      <c r="R11" s="498"/>
      <c r="S11" s="498"/>
      <c r="T11" s="535"/>
      <c r="U11" s="558"/>
      <c r="V11" s="502"/>
      <c r="X11" s="178"/>
      <c r="Y11" s="178"/>
    </row>
    <row r="12" spans="1:58" ht="20.25" customHeight="1" x14ac:dyDescent="0.25">
      <c r="A12" s="467" t="s">
        <v>11</v>
      </c>
      <c r="B12" s="468">
        <f t="shared" ref="B12:K12" si="0">SUM(B13,B22,B27,B32,B36)</f>
        <v>809</v>
      </c>
      <c r="C12" s="469">
        <f t="shared" si="0"/>
        <v>289</v>
      </c>
      <c r="D12" s="470">
        <f t="shared" si="0"/>
        <v>1098</v>
      </c>
      <c r="E12" s="468">
        <f t="shared" si="0"/>
        <v>837</v>
      </c>
      <c r="F12" s="469">
        <f t="shared" si="0"/>
        <v>289</v>
      </c>
      <c r="G12" s="469">
        <f t="shared" si="0"/>
        <v>4</v>
      </c>
      <c r="H12" s="469">
        <f t="shared" si="0"/>
        <v>0</v>
      </c>
      <c r="I12" s="469">
        <f t="shared" si="0"/>
        <v>4</v>
      </c>
      <c r="J12" s="470">
        <f>SUM(J13,J22,J27,J32,J36)</f>
        <v>841</v>
      </c>
      <c r="K12" s="468">
        <f t="shared" si="0"/>
        <v>225</v>
      </c>
      <c r="L12" s="471">
        <f>L13+L22+L27+L32+L36</f>
        <v>190</v>
      </c>
      <c r="M12" s="469">
        <f>SUM(M13,M22,M27,M32,M36)</f>
        <v>5897</v>
      </c>
      <c r="N12" s="469">
        <f>SUM(N13,N22,N27,N32,N36)</f>
        <v>4625</v>
      </c>
      <c r="O12" s="470">
        <f>SUM(O13,O22,O27,O32,O36)</f>
        <v>4684</v>
      </c>
      <c r="P12" s="472">
        <f>IFERROR(O12/J12,0)</f>
        <v>5.5695600475624261</v>
      </c>
      <c r="Q12" s="473">
        <f>(E12+F12+G12+H12)/L12</f>
        <v>5.9473684210526319</v>
      </c>
      <c r="R12" s="473">
        <f>IFERROR((N12/M12)*100,0)</f>
        <v>78.4297100220451</v>
      </c>
      <c r="S12" s="473">
        <f>IFERROR((I12/J12)*100,0)</f>
        <v>0.47562425683709864</v>
      </c>
      <c r="T12" s="474">
        <f>(M12-N12)/(E12+F12+G12+H12)</f>
        <v>1.1256637168141592</v>
      </c>
      <c r="U12" s="126"/>
      <c r="V12" s="95"/>
    </row>
    <row r="13" spans="1:58" ht="20.25" customHeight="1" x14ac:dyDescent="0.25">
      <c r="A13" s="45" t="s">
        <v>12</v>
      </c>
      <c r="B13" s="254">
        <f>SUM(B14:B21)</f>
        <v>538</v>
      </c>
      <c r="C13" s="255">
        <f t="shared" ref="C13:O13" si="1">SUM(C14:C21)</f>
        <v>203</v>
      </c>
      <c r="D13" s="256">
        <f t="shared" si="1"/>
        <v>741</v>
      </c>
      <c r="E13" s="254">
        <f t="shared" si="1"/>
        <v>570</v>
      </c>
      <c r="F13" s="255">
        <f t="shared" si="1"/>
        <v>199</v>
      </c>
      <c r="G13" s="255">
        <f t="shared" si="1"/>
        <v>0</v>
      </c>
      <c r="H13" s="255">
        <f t="shared" si="1"/>
        <v>0</v>
      </c>
      <c r="I13" s="255">
        <f t="shared" si="1"/>
        <v>0</v>
      </c>
      <c r="J13" s="256">
        <f t="shared" si="1"/>
        <v>570</v>
      </c>
      <c r="K13" s="254">
        <f t="shared" si="1"/>
        <v>114</v>
      </c>
      <c r="L13" s="254">
        <f t="shared" si="1"/>
        <v>89</v>
      </c>
      <c r="M13" s="255">
        <f t="shared" si="1"/>
        <v>2771</v>
      </c>
      <c r="N13" s="255">
        <f t="shared" si="1"/>
        <v>2296</v>
      </c>
      <c r="O13" s="256">
        <f t="shared" si="1"/>
        <v>2237</v>
      </c>
      <c r="P13" s="257">
        <f>IFERROR(O13/J13,0)</f>
        <v>3.9245614035087719</v>
      </c>
      <c r="Q13" s="258">
        <f>(E13+F13+G13+H13)/L13</f>
        <v>8.6404494382022463</v>
      </c>
      <c r="R13" s="259">
        <f>IFERROR((N13/M13)*100,0)</f>
        <v>82.858173944424394</v>
      </c>
      <c r="S13" s="258">
        <f>IFERROR((I13/J13)*100,0)</f>
        <v>0</v>
      </c>
      <c r="T13" s="382">
        <f>(M13-N13)/(E13+F13+G13+H13)</f>
        <v>0.61768530559167756</v>
      </c>
      <c r="U13" s="379">
        <f>SUM(U14:U44,U42:U44)</f>
        <v>47</v>
      </c>
      <c r="V13" s="95"/>
    </row>
    <row r="14" spans="1:58" ht="20.25" customHeight="1" x14ac:dyDescent="0.25">
      <c r="A14" s="46" t="s">
        <v>13</v>
      </c>
      <c r="B14" s="232">
        <v>327</v>
      </c>
      <c r="C14" s="110">
        <v>114</v>
      </c>
      <c r="D14" s="213">
        <f>SUM(B14:C14)</f>
        <v>441</v>
      </c>
      <c r="E14" s="232">
        <v>379</v>
      </c>
      <c r="F14" s="110">
        <v>79</v>
      </c>
      <c r="G14" s="110">
        <v>0</v>
      </c>
      <c r="H14" s="110">
        <v>0</v>
      </c>
      <c r="I14" s="463">
        <f>SUM(G14:H14)</f>
        <v>0</v>
      </c>
      <c r="J14" s="213">
        <f>SUM(E14,I14)</f>
        <v>379</v>
      </c>
      <c r="K14" s="232">
        <v>65</v>
      </c>
      <c r="L14" s="103">
        <v>61</v>
      </c>
      <c r="M14" s="110">
        <v>1891</v>
      </c>
      <c r="N14" s="110">
        <v>1778</v>
      </c>
      <c r="O14" s="74">
        <v>1659</v>
      </c>
      <c r="P14" s="216">
        <f>IFERROR(O14/J14,0)</f>
        <v>4.3773087071240102</v>
      </c>
      <c r="Q14" s="475">
        <f>(E14+F14+G14+H14)/L14</f>
        <v>7.5081967213114753</v>
      </c>
      <c r="R14" s="217">
        <f>IFERROR((N14/M14)*100,0)</f>
        <v>94.024325753569542</v>
      </c>
      <c r="S14" s="242">
        <f>IFERROR((I14/J14)*100,0)</f>
        <v>0</v>
      </c>
      <c r="T14" s="361">
        <f t="shared" ref="T14:T43" si="2">(M14-N14)/(E14+F14+G14+H14)</f>
        <v>0.24672489082969432</v>
      </c>
      <c r="U14" s="379">
        <v>6</v>
      </c>
      <c r="V14" s="95"/>
    </row>
    <row r="15" spans="1:58" s="148" customFormat="1" ht="20.25" customHeight="1" x14ac:dyDescent="0.25">
      <c r="A15" s="191" t="s">
        <v>239</v>
      </c>
      <c r="B15" s="232">
        <v>68</v>
      </c>
      <c r="C15" s="110">
        <v>5</v>
      </c>
      <c r="D15" s="213">
        <f>SUM(B15:C15)</f>
        <v>73</v>
      </c>
      <c r="E15" s="232">
        <v>70</v>
      </c>
      <c r="F15" s="110">
        <v>3</v>
      </c>
      <c r="G15" s="110">
        <v>0</v>
      </c>
      <c r="H15" s="110">
        <v>0</v>
      </c>
      <c r="I15" s="463">
        <f>G15+H15</f>
        <v>0</v>
      </c>
      <c r="J15" s="213">
        <f>SUM(E15,I15)</f>
        <v>70</v>
      </c>
      <c r="K15" s="232">
        <v>8</v>
      </c>
      <c r="L15" s="103">
        <v>8</v>
      </c>
      <c r="M15" s="110">
        <v>248</v>
      </c>
      <c r="N15" s="110">
        <v>122</v>
      </c>
      <c r="O15" s="74">
        <v>174</v>
      </c>
      <c r="P15" s="216">
        <f>IFERROR(O15/J15,0)</f>
        <v>2.4857142857142858</v>
      </c>
      <c r="Q15" s="475">
        <f>(E15+F15+G15+H15)/L15</f>
        <v>9.125</v>
      </c>
      <c r="R15" s="217">
        <f>IFERROR((N15/M15)*100,0)</f>
        <v>49.193548387096776</v>
      </c>
      <c r="S15" s="242">
        <f>IFERROR((I15/J15)*100,0)</f>
        <v>0</v>
      </c>
      <c r="T15" s="361">
        <f t="shared" si="2"/>
        <v>1.726027397260274</v>
      </c>
      <c r="U15" s="127"/>
      <c r="V15" s="95"/>
      <c r="W15" s="1"/>
      <c r="X15" s="1"/>
      <c r="Y15" s="1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</row>
    <row r="16" spans="1:58" ht="20.25" customHeight="1" x14ac:dyDescent="0.25">
      <c r="A16" s="46" t="s">
        <v>14</v>
      </c>
      <c r="B16" s="232">
        <v>54</v>
      </c>
      <c r="C16" s="110">
        <v>14</v>
      </c>
      <c r="D16" s="213">
        <f t="shared" ref="D16:D21" si="3">SUM(B16:C16)</f>
        <v>68</v>
      </c>
      <c r="E16" s="232">
        <v>70</v>
      </c>
      <c r="F16" s="110">
        <v>4</v>
      </c>
      <c r="G16" s="110">
        <v>0</v>
      </c>
      <c r="H16" s="110">
        <v>0</v>
      </c>
      <c r="I16" s="463">
        <f>G16+H16</f>
        <v>0</v>
      </c>
      <c r="J16" s="213">
        <f t="shared" ref="J16:J21" si="4">SUM(E16,I16)</f>
        <v>70</v>
      </c>
      <c r="K16" s="232">
        <v>9</v>
      </c>
      <c r="L16" s="103">
        <v>9</v>
      </c>
      <c r="M16" s="110">
        <v>279</v>
      </c>
      <c r="N16" s="110">
        <v>164</v>
      </c>
      <c r="O16" s="74">
        <v>245</v>
      </c>
      <c r="P16" s="216">
        <f t="shared" ref="P16:P21" si="5">IFERROR(O16/J16,0)</f>
        <v>3.5</v>
      </c>
      <c r="Q16" s="475">
        <f>(E16+F16+G16+H16)/L16</f>
        <v>8.2222222222222214</v>
      </c>
      <c r="R16" s="217">
        <f t="shared" ref="R16:R21" si="6">IFERROR((N16/M16)*100,0)</f>
        <v>58.781362007168461</v>
      </c>
      <c r="S16" s="242">
        <f t="shared" ref="S16:S21" si="7">IFERROR((I16/J16)*100,0)</f>
        <v>0</v>
      </c>
      <c r="T16" s="361">
        <f t="shared" si="2"/>
        <v>1.5540540540540539</v>
      </c>
      <c r="U16" s="127"/>
      <c r="V16" s="95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</row>
    <row r="17" spans="1:58" s="148" customFormat="1" ht="20.25" customHeight="1" x14ac:dyDescent="0.25">
      <c r="A17" s="191" t="s">
        <v>471</v>
      </c>
      <c r="B17" s="232">
        <v>10</v>
      </c>
      <c r="C17" s="110">
        <v>0</v>
      </c>
      <c r="D17" s="213">
        <f t="shared" si="3"/>
        <v>10</v>
      </c>
      <c r="E17" s="232">
        <v>10</v>
      </c>
      <c r="F17" s="110">
        <v>0</v>
      </c>
      <c r="G17" s="110">
        <v>0</v>
      </c>
      <c r="H17" s="110">
        <v>0</v>
      </c>
      <c r="I17" s="463">
        <f>G17+H17</f>
        <v>0</v>
      </c>
      <c r="J17" s="213">
        <f t="shared" si="4"/>
        <v>10</v>
      </c>
      <c r="K17" s="232">
        <v>1</v>
      </c>
      <c r="L17" s="103">
        <v>1</v>
      </c>
      <c r="M17" s="110">
        <v>31</v>
      </c>
      <c r="N17" s="110">
        <v>12</v>
      </c>
      <c r="O17" s="74">
        <v>12</v>
      </c>
      <c r="P17" s="216">
        <f t="shared" si="5"/>
        <v>1.2</v>
      </c>
      <c r="Q17" s="475">
        <f t="shared" ref="Q17:Q21" si="8">(E17+F17+G17+H17)/L17</f>
        <v>10</v>
      </c>
      <c r="R17" s="217">
        <f t="shared" si="6"/>
        <v>38.70967741935484</v>
      </c>
      <c r="S17" s="242">
        <f t="shared" si="7"/>
        <v>0</v>
      </c>
      <c r="T17" s="361">
        <f t="shared" si="2"/>
        <v>1.9</v>
      </c>
      <c r="U17" s="127"/>
      <c r="V17" s="95"/>
      <c r="W17" s="1"/>
      <c r="X17" s="1"/>
      <c r="Y17" s="1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</row>
    <row r="18" spans="1:58" ht="20.25" customHeight="1" x14ac:dyDescent="0.25">
      <c r="A18" s="46" t="s">
        <v>15</v>
      </c>
      <c r="B18" s="232">
        <v>22</v>
      </c>
      <c r="C18" s="110">
        <v>4</v>
      </c>
      <c r="D18" s="213">
        <f t="shared" si="3"/>
        <v>26</v>
      </c>
      <c r="E18" s="232">
        <v>24</v>
      </c>
      <c r="F18" s="110">
        <v>3</v>
      </c>
      <c r="G18" s="110">
        <v>0</v>
      </c>
      <c r="H18" s="110">
        <v>0</v>
      </c>
      <c r="I18" s="463">
        <f t="shared" ref="I18:I21" si="9">SUM(G18:H18)</f>
        <v>0</v>
      </c>
      <c r="J18" s="213">
        <f>SUM(E18,I18)</f>
        <v>24</v>
      </c>
      <c r="K18" s="232">
        <v>4</v>
      </c>
      <c r="L18" s="103">
        <v>3</v>
      </c>
      <c r="M18" s="110">
        <v>93</v>
      </c>
      <c r="N18" s="110">
        <v>48</v>
      </c>
      <c r="O18" s="74">
        <v>66</v>
      </c>
      <c r="P18" s="216">
        <f t="shared" si="5"/>
        <v>2.75</v>
      </c>
      <c r="Q18" s="475">
        <f t="shared" si="8"/>
        <v>9</v>
      </c>
      <c r="R18" s="217">
        <f t="shared" si="6"/>
        <v>51.612903225806448</v>
      </c>
      <c r="S18" s="242">
        <f t="shared" si="7"/>
        <v>0</v>
      </c>
      <c r="T18" s="361">
        <f t="shared" si="2"/>
        <v>1.6666666666666667</v>
      </c>
      <c r="U18" s="379">
        <v>1</v>
      </c>
      <c r="V18" s="95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</row>
    <row r="19" spans="1:58" ht="20.25" customHeight="1" x14ac:dyDescent="0.25">
      <c r="A19" s="46" t="s">
        <v>16</v>
      </c>
      <c r="B19" s="232">
        <v>9</v>
      </c>
      <c r="C19" s="110">
        <v>7</v>
      </c>
      <c r="D19" s="213">
        <f t="shared" si="3"/>
        <v>16</v>
      </c>
      <c r="E19" s="232">
        <v>15</v>
      </c>
      <c r="F19" s="110">
        <v>2</v>
      </c>
      <c r="G19" s="110">
        <v>0</v>
      </c>
      <c r="H19" s="110">
        <v>0</v>
      </c>
      <c r="I19" s="463">
        <f t="shared" si="9"/>
        <v>0</v>
      </c>
      <c r="J19" s="213">
        <f t="shared" si="4"/>
        <v>15</v>
      </c>
      <c r="K19" s="232">
        <v>8</v>
      </c>
      <c r="L19" s="103">
        <v>3</v>
      </c>
      <c r="M19" s="110">
        <v>93</v>
      </c>
      <c r="N19" s="110">
        <v>42</v>
      </c>
      <c r="O19" s="74">
        <v>78</v>
      </c>
      <c r="P19" s="216">
        <f t="shared" si="5"/>
        <v>5.2</v>
      </c>
      <c r="Q19" s="475">
        <f t="shared" si="8"/>
        <v>5.666666666666667</v>
      </c>
      <c r="R19" s="217">
        <f t="shared" si="6"/>
        <v>45.161290322580641</v>
      </c>
      <c r="S19" s="242">
        <f t="shared" si="7"/>
        <v>0</v>
      </c>
      <c r="T19" s="361">
        <f>(M19-N19)/(E19+F19+G19+H19)</f>
        <v>3</v>
      </c>
      <c r="U19" s="379">
        <v>5</v>
      </c>
      <c r="V19" s="95"/>
    </row>
    <row r="20" spans="1:58" ht="20.25" hidden="1" customHeight="1" x14ac:dyDescent="0.25">
      <c r="A20" s="46" t="s">
        <v>17</v>
      </c>
      <c r="B20" s="232">
        <v>0</v>
      </c>
      <c r="C20" s="110">
        <v>0</v>
      </c>
      <c r="D20" s="213">
        <f t="shared" si="3"/>
        <v>0</v>
      </c>
      <c r="E20" s="232">
        <v>0</v>
      </c>
      <c r="F20" s="110">
        <v>0</v>
      </c>
      <c r="G20" s="110">
        <v>0</v>
      </c>
      <c r="H20" s="110">
        <v>0</v>
      </c>
      <c r="I20" s="463">
        <f t="shared" si="9"/>
        <v>0</v>
      </c>
      <c r="J20" s="213">
        <f t="shared" si="4"/>
        <v>0</v>
      </c>
      <c r="K20" s="232">
        <v>14</v>
      </c>
      <c r="L20" s="103">
        <v>0</v>
      </c>
      <c r="M20" s="110">
        <v>0</v>
      </c>
      <c r="N20" s="110">
        <v>0</v>
      </c>
      <c r="O20" s="74">
        <v>0</v>
      </c>
      <c r="P20" s="216">
        <f t="shared" si="5"/>
        <v>0</v>
      </c>
      <c r="Q20" s="475" t="e">
        <f t="shared" si="8"/>
        <v>#DIV/0!</v>
      </c>
      <c r="R20" s="217">
        <f t="shared" si="6"/>
        <v>0</v>
      </c>
      <c r="S20" s="242">
        <f t="shared" si="7"/>
        <v>0</v>
      </c>
      <c r="T20" s="361" t="e">
        <f t="shared" si="2"/>
        <v>#DIV/0!</v>
      </c>
      <c r="U20" s="379">
        <v>14</v>
      </c>
      <c r="V20" s="95"/>
    </row>
    <row r="21" spans="1:58" ht="20.25" customHeight="1" x14ac:dyDescent="0.25">
      <c r="A21" s="46" t="s">
        <v>18</v>
      </c>
      <c r="B21" s="232">
        <v>48</v>
      </c>
      <c r="C21" s="110">
        <v>59</v>
      </c>
      <c r="D21" s="213">
        <f t="shared" si="3"/>
        <v>107</v>
      </c>
      <c r="E21" s="232">
        <v>2</v>
      </c>
      <c r="F21" s="110">
        <v>108</v>
      </c>
      <c r="G21" s="110">
        <v>0</v>
      </c>
      <c r="H21" s="110">
        <v>0</v>
      </c>
      <c r="I21" s="463">
        <f t="shared" si="9"/>
        <v>0</v>
      </c>
      <c r="J21" s="213">
        <f t="shared" si="4"/>
        <v>2</v>
      </c>
      <c r="K21" s="232">
        <v>5</v>
      </c>
      <c r="L21" s="103">
        <v>4</v>
      </c>
      <c r="M21" s="110">
        <v>136</v>
      </c>
      <c r="N21" s="110">
        <v>130</v>
      </c>
      <c r="O21" s="74">
        <v>3</v>
      </c>
      <c r="P21" s="216">
        <f t="shared" si="5"/>
        <v>1.5</v>
      </c>
      <c r="Q21" s="475">
        <f t="shared" si="8"/>
        <v>27.5</v>
      </c>
      <c r="R21" s="217">
        <f t="shared" si="6"/>
        <v>95.588235294117652</v>
      </c>
      <c r="S21" s="242">
        <f t="shared" si="7"/>
        <v>0</v>
      </c>
      <c r="T21" s="361">
        <f t="shared" si="2"/>
        <v>5.4545454545454543E-2</v>
      </c>
      <c r="U21" s="379">
        <v>1</v>
      </c>
      <c r="V21" s="95"/>
    </row>
    <row r="22" spans="1:58" ht="20.25" customHeight="1" x14ac:dyDescent="0.25">
      <c r="A22" s="45" t="s">
        <v>19</v>
      </c>
      <c r="B22" s="222">
        <f t="shared" ref="B22:K22" si="10">SUM(B23:B26)</f>
        <v>75</v>
      </c>
      <c r="C22" s="223">
        <f t="shared" si="10"/>
        <v>8</v>
      </c>
      <c r="D22" s="224">
        <f t="shared" si="10"/>
        <v>83</v>
      </c>
      <c r="E22" s="222">
        <f t="shared" si="10"/>
        <v>76</v>
      </c>
      <c r="F22" s="223">
        <f t="shared" si="10"/>
        <v>10</v>
      </c>
      <c r="G22" s="223">
        <f t="shared" si="10"/>
        <v>0</v>
      </c>
      <c r="H22" s="223">
        <f t="shared" si="10"/>
        <v>0</v>
      </c>
      <c r="I22" s="223">
        <f t="shared" si="10"/>
        <v>0</v>
      </c>
      <c r="J22" s="224">
        <f t="shared" si="10"/>
        <v>76</v>
      </c>
      <c r="K22" s="222">
        <f t="shared" si="10"/>
        <v>34</v>
      </c>
      <c r="L22" s="104">
        <f>L23+L24+L25+L26</f>
        <v>28</v>
      </c>
      <c r="M22" s="223">
        <f>SUM(M23:M26)</f>
        <v>867</v>
      </c>
      <c r="N22" s="223">
        <f>SUM(N23:N26)</f>
        <v>592</v>
      </c>
      <c r="O22" s="224">
        <f>SUM(O23:O26)</f>
        <v>502</v>
      </c>
      <c r="P22" s="225">
        <f>IFERROR(O22/J22,0)</f>
        <v>6.6052631578947372</v>
      </c>
      <c r="Q22" s="62">
        <f>(E22+F22+G22+H22)/L22</f>
        <v>3.0714285714285716</v>
      </c>
      <c r="R22" s="226">
        <f>IFERROR((N22/M22)*100,0)</f>
        <v>68.281430219146472</v>
      </c>
      <c r="S22" s="62">
        <f>IFERROR((I22/J22)*100,0)</f>
        <v>0</v>
      </c>
      <c r="T22" s="65">
        <f>(M22-N22)/(E22+F22+G22+H22)</f>
        <v>3.1976744186046511</v>
      </c>
      <c r="U22" s="379"/>
      <c r="V22" s="95"/>
    </row>
    <row r="23" spans="1:58" ht="20.25" customHeight="1" x14ac:dyDescent="0.25">
      <c r="A23" s="46" t="s">
        <v>20</v>
      </c>
      <c r="B23" s="232">
        <v>4</v>
      </c>
      <c r="C23" s="110">
        <v>3</v>
      </c>
      <c r="D23" s="213">
        <f>SUM(B23:C23)</f>
        <v>7</v>
      </c>
      <c r="E23" s="232">
        <v>3</v>
      </c>
      <c r="F23" s="110">
        <v>5</v>
      </c>
      <c r="G23" s="110">
        <v>0</v>
      </c>
      <c r="H23" s="110">
        <v>0</v>
      </c>
      <c r="I23" s="463">
        <f>SUM(G23:H23)</f>
        <v>0</v>
      </c>
      <c r="J23" s="213">
        <f>SUM(E23,I23)</f>
        <v>3</v>
      </c>
      <c r="K23" s="232">
        <v>11</v>
      </c>
      <c r="L23" s="103">
        <v>4</v>
      </c>
      <c r="M23" s="110">
        <v>123</v>
      </c>
      <c r="N23" s="110">
        <v>95</v>
      </c>
      <c r="O23" s="74">
        <v>47</v>
      </c>
      <c r="P23" s="216">
        <f>IFERROR(O23/J23,0)</f>
        <v>15.666666666666666</v>
      </c>
      <c r="Q23" s="475">
        <f t="shared" ref="Q23:Q43" si="11">(E23+F23+G23+H23)/L23</f>
        <v>2</v>
      </c>
      <c r="R23" s="217">
        <f>IFERROR((N23/M23)*100,0)</f>
        <v>77.235772357723576</v>
      </c>
      <c r="S23" s="242">
        <f>IFERROR((I23/J23)*100,0)</f>
        <v>0</v>
      </c>
      <c r="T23" s="361">
        <f t="shared" si="2"/>
        <v>3.5</v>
      </c>
      <c r="U23" s="379">
        <v>2</v>
      </c>
      <c r="V23" s="243">
        <v>5</v>
      </c>
    </row>
    <row r="24" spans="1:58" ht="20.25" customHeight="1" x14ac:dyDescent="0.25">
      <c r="A24" s="46" t="s">
        <v>517</v>
      </c>
      <c r="B24" s="232">
        <v>45</v>
      </c>
      <c r="C24" s="110">
        <v>4</v>
      </c>
      <c r="D24" s="213">
        <f t="shared" ref="D24:D26" si="12">SUM(B24:C24)</f>
        <v>49</v>
      </c>
      <c r="E24" s="232">
        <v>46</v>
      </c>
      <c r="F24" s="110">
        <v>3</v>
      </c>
      <c r="G24" s="110">
        <v>0</v>
      </c>
      <c r="H24" s="110">
        <v>0</v>
      </c>
      <c r="I24" s="463">
        <f t="shared" ref="I24:I26" si="13">SUM(G24:H24)</f>
        <v>0</v>
      </c>
      <c r="J24" s="213">
        <f t="shared" ref="J24:J26" si="14">SUM(E24,I24)</f>
        <v>46</v>
      </c>
      <c r="K24" s="232">
        <v>13</v>
      </c>
      <c r="L24" s="103">
        <v>13</v>
      </c>
      <c r="M24" s="110">
        <v>403</v>
      </c>
      <c r="N24" s="110">
        <v>286</v>
      </c>
      <c r="O24" s="74">
        <v>252</v>
      </c>
      <c r="P24" s="216">
        <f t="shared" ref="P24:P26" si="15">IFERROR(O24/J24,0)</f>
        <v>5.4782608695652177</v>
      </c>
      <c r="Q24" s="475">
        <f t="shared" si="11"/>
        <v>3.7692307692307692</v>
      </c>
      <c r="R24" s="217">
        <f t="shared" ref="R24:R26" si="16">IFERROR((N24/M24)*100,0)</f>
        <v>70.967741935483872</v>
      </c>
      <c r="S24" s="242">
        <f t="shared" ref="S24:S26" si="17">IFERROR((I24/J24)*100,0)</f>
        <v>0</v>
      </c>
      <c r="T24" s="361">
        <f t="shared" si="2"/>
        <v>2.3877551020408165</v>
      </c>
      <c r="U24" s="127"/>
      <c r="V24" s="95"/>
    </row>
    <row r="25" spans="1:58" ht="20.25" customHeight="1" x14ac:dyDescent="0.25">
      <c r="A25" s="46" t="s">
        <v>21</v>
      </c>
      <c r="B25" s="232">
        <v>24</v>
      </c>
      <c r="C25" s="110">
        <v>1</v>
      </c>
      <c r="D25" s="213">
        <f t="shared" si="12"/>
        <v>25</v>
      </c>
      <c r="E25" s="232">
        <v>26</v>
      </c>
      <c r="F25" s="110">
        <v>1</v>
      </c>
      <c r="G25" s="110">
        <v>0</v>
      </c>
      <c r="H25" s="110">
        <v>0</v>
      </c>
      <c r="I25" s="463">
        <f t="shared" si="13"/>
        <v>0</v>
      </c>
      <c r="J25" s="213">
        <f t="shared" si="14"/>
        <v>26</v>
      </c>
      <c r="K25" s="232">
        <v>8</v>
      </c>
      <c r="L25" s="103">
        <v>9</v>
      </c>
      <c r="M25" s="110">
        <v>279</v>
      </c>
      <c r="N25" s="110">
        <v>203</v>
      </c>
      <c r="O25" s="74">
        <v>196</v>
      </c>
      <c r="P25" s="216">
        <f t="shared" si="15"/>
        <v>7.5384615384615383</v>
      </c>
      <c r="Q25" s="475">
        <f t="shared" si="11"/>
        <v>3</v>
      </c>
      <c r="R25" s="217">
        <f t="shared" si="16"/>
        <v>72.759856630824373</v>
      </c>
      <c r="S25" s="242">
        <f t="shared" si="17"/>
        <v>0</v>
      </c>
      <c r="T25" s="361">
        <f t="shared" si="2"/>
        <v>2.8148148148148149</v>
      </c>
      <c r="U25" s="127"/>
      <c r="V25" s="95"/>
    </row>
    <row r="26" spans="1:58" ht="20.25" customHeight="1" x14ac:dyDescent="0.25">
      <c r="A26" s="191" t="s">
        <v>395</v>
      </c>
      <c r="B26" s="232">
        <v>2</v>
      </c>
      <c r="C26" s="110">
        <v>0</v>
      </c>
      <c r="D26" s="213">
        <f t="shared" si="12"/>
        <v>2</v>
      </c>
      <c r="E26" s="232">
        <v>1</v>
      </c>
      <c r="F26" s="110">
        <v>1</v>
      </c>
      <c r="G26" s="110">
        <v>0</v>
      </c>
      <c r="H26" s="110">
        <v>0</v>
      </c>
      <c r="I26" s="463">
        <f t="shared" si="13"/>
        <v>0</v>
      </c>
      <c r="J26" s="213">
        <f t="shared" si="14"/>
        <v>1</v>
      </c>
      <c r="K26" s="232">
        <v>2</v>
      </c>
      <c r="L26" s="103">
        <v>2</v>
      </c>
      <c r="M26" s="110">
        <v>62</v>
      </c>
      <c r="N26" s="110">
        <v>8</v>
      </c>
      <c r="O26" s="74">
        <v>7</v>
      </c>
      <c r="P26" s="216">
        <f t="shared" si="15"/>
        <v>7</v>
      </c>
      <c r="Q26" s="475">
        <f t="shared" si="11"/>
        <v>1</v>
      </c>
      <c r="R26" s="217">
        <f t="shared" si="16"/>
        <v>12.903225806451612</v>
      </c>
      <c r="S26" s="242">
        <f t="shared" si="17"/>
        <v>0</v>
      </c>
      <c r="T26" s="361">
        <f t="shared" si="2"/>
        <v>27</v>
      </c>
      <c r="U26" s="127"/>
      <c r="V26" s="95"/>
    </row>
    <row r="27" spans="1:58" ht="20.25" customHeight="1" x14ac:dyDescent="0.25">
      <c r="A27" s="246" t="s">
        <v>22</v>
      </c>
      <c r="B27" s="222">
        <f>SUM(B28:B31)</f>
        <v>69</v>
      </c>
      <c r="C27" s="223">
        <f t="shared" ref="C27:O27" si="18">SUM(C28:C31)</f>
        <v>8</v>
      </c>
      <c r="D27" s="224">
        <f t="shared" si="18"/>
        <v>77</v>
      </c>
      <c r="E27" s="222">
        <f t="shared" si="18"/>
        <v>72</v>
      </c>
      <c r="F27" s="223">
        <f t="shared" si="18"/>
        <v>5</v>
      </c>
      <c r="G27" s="223">
        <f t="shared" si="18"/>
        <v>0</v>
      </c>
      <c r="H27" s="223">
        <f t="shared" si="18"/>
        <v>0</v>
      </c>
      <c r="I27" s="223">
        <f t="shared" si="18"/>
        <v>0</v>
      </c>
      <c r="J27" s="224">
        <f t="shared" si="18"/>
        <v>72</v>
      </c>
      <c r="K27" s="222">
        <f t="shared" si="18"/>
        <v>34</v>
      </c>
      <c r="L27" s="104">
        <f>L28+L29+L30+L31</f>
        <v>26</v>
      </c>
      <c r="M27" s="223">
        <f t="shared" si="18"/>
        <v>818</v>
      </c>
      <c r="N27" s="223">
        <f t="shared" si="18"/>
        <v>686</v>
      </c>
      <c r="O27" s="224">
        <f t="shared" si="18"/>
        <v>759</v>
      </c>
      <c r="P27" s="225">
        <f>IFERROR(O27/J27,0)</f>
        <v>10.541666666666666</v>
      </c>
      <c r="Q27" s="62">
        <f>(E27+F27+G27+H27)/L27</f>
        <v>2.9615384615384617</v>
      </c>
      <c r="R27" s="226">
        <f>IFERROR((N27/M27)*100,0)</f>
        <v>83.863080684596582</v>
      </c>
      <c r="S27" s="62">
        <f>IFERROR((I27/J27)*100,0)</f>
        <v>0</v>
      </c>
      <c r="T27" s="65">
        <f>(M27-N27)/(E27+F27+G27+H27)</f>
        <v>1.7142857142857142</v>
      </c>
      <c r="U27" s="379"/>
      <c r="V27" s="95"/>
    </row>
    <row r="28" spans="1:58" ht="20.25" customHeight="1" x14ac:dyDescent="0.25">
      <c r="A28" s="46" t="s">
        <v>23</v>
      </c>
      <c r="B28" s="232">
        <v>16</v>
      </c>
      <c r="C28" s="110">
        <v>6</v>
      </c>
      <c r="D28" s="213">
        <f>SUM(B28:C28)</f>
        <v>22</v>
      </c>
      <c r="E28" s="232">
        <v>21</v>
      </c>
      <c r="F28" s="110">
        <v>0</v>
      </c>
      <c r="G28" s="110">
        <v>0</v>
      </c>
      <c r="H28" s="110">
        <v>0</v>
      </c>
      <c r="I28" s="463">
        <f>SUM(G28:H28)</f>
        <v>0</v>
      </c>
      <c r="J28" s="213">
        <f>SUM(E28,I28)</f>
        <v>21</v>
      </c>
      <c r="K28" s="232">
        <v>12</v>
      </c>
      <c r="L28" s="103">
        <v>11</v>
      </c>
      <c r="M28" s="110">
        <v>341</v>
      </c>
      <c r="N28" s="110">
        <v>341</v>
      </c>
      <c r="O28" s="74">
        <v>459</v>
      </c>
      <c r="P28" s="216">
        <f>IFERROR(O28/J28,0)</f>
        <v>21.857142857142858</v>
      </c>
      <c r="Q28" s="475">
        <f t="shared" si="11"/>
        <v>1.9090909090909092</v>
      </c>
      <c r="R28" s="217">
        <f>IFERROR((N28/M28)*100,0)</f>
        <v>100</v>
      </c>
      <c r="S28" s="242">
        <f>IFERROR((I28/J28)*100,0)</f>
        <v>0</v>
      </c>
      <c r="T28" s="361">
        <f t="shared" si="2"/>
        <v>0</v>
      </c>
      <c r="U28" s="379">
        <v>1</v>
      </c>
      <c r="V28" s="95"/>
    </row>
    <row r="29" spans="1:58" ht="20.25" customHeight="1" x14ac:dyDescent="0.25">
      <c r="A29" s="244" t="s">
        <v>24</v>
      </c>
      <c r="B29" s="232">
        <v>10</v>
      </c>
      <c r="C29" s="110">
        <v>0</v>
      </c>
      <c r="D29" s="213">
        <f t="shared" ref="D29:D31" si="19">SUM(B29:C29)</f>
        <v>10</v>
      </c>
      <c r="E29" s="232">
        <v>12</v>
      </c>
      <c r="F29" s="110">
        <v>0</v>
      </c>
      <c r="G29" s="110">
        <v>0</v>
      </c>
      <c r="H29" s="110">
        <v>0</v>
      </c>
      <c r="I29" s="463">
        <f t="shared" ref="I29:I31" si="20">SUM(G29:H29)</f>
        <v>0</v>
      </c>
      <c r="J29" s="213">
        <f t="shared" ref="J29:J31" si="21">SUM(E29,I29)</f>
        <v>12</v>
      </c>
      <c r="K29" s="232">
        <v>12</v>
      </c>
      <c r="L29" s="103">
        <v>7</v>
      </c>
      <c r="M29" s="245">
        <v>217</v>
      </c>
      <c r="N29" s="245">
        <v>151</v>
      </c>
      <c r="O29" s="74">
        <v>219</v>
      </c>
      <c r="P29" s="216">
        <f t="shared" ref="P29:P31" si="22">IFERROR(O29/J29,0)</f>
        <v>18.25</v>
      </c>
      <c r="Q29" s="475">
        <f t="shared" si="11"/>
        <v>1.7142857142857142</v>
      </c>
      <c r="R29" s="217">
        <f t="shared" ref="R29:R45" si="23">IFERROR((N29/M29)*100,0)</f>
        <v>69.585253456221196</v>
      </c>
      <c r="S29" s="242">
        <f t="shared" ref="S29:S31" si="24">IFERROR((I29/J29)*100,0)</f>
        <v>0</v>
      </c>
      <c r="T29" s="361">
        <f t="shared" si="2"/>
        <v>5.5</v>
      </c>
      <c r="U29" s="379">
        <v>3</v>
      </c>
      <c r="V29" s="243">
        <v>2</v>
      </c>
    </row>
    <row r="30" spans="1:58" ht="20.25" customHeight="1" x14ac:dyDescent="0.25">
      <c r="A30" s="244" t="s">
        <v>17</v>
      </c>
      <c r="B30" s="232">
        <v>1</v>
      </c>
      <c r="C30" s="110">
        <v>1</v>
      </c>
      <c r="D30" s="213">
        <f t="shared" si="19"/>
        <v>2</v>
      </c>
      <c r="E30" s="232">
        <v>0</v>
      </c>
      <c r="F30" s="110">
        <v>1</v>
      </c>
      <c r="G30" s="110">
        <v>0</v>
      </c>
      <c r="H30" s="110">
        <v>0</v>
      </c>
      <c r="I30" s="463">
        <f t="shared" si="20"/>
        <v>0</v>
      </c>
      <c r="J30" s="213">
        <f t="shared" si="21"/>
        <v>0</v>
      </c>
      <c r="K30" s="232">
        <v>6</v>
      </c>
      <c r="L30" s="103">
        <v>3</v>
      </c>
      <c r="M30" s="245">
        <v>105</v>
      </c>
      <c r="N30" s="245">
        <v>105</v>
      </c>
      <c r="O30" s="74">
        <v>0</v>
      </c>
      <c r="P30" s="216">
        <f t="shared" si="22"/>
        <v>0</v>
      </c>
      <c r="Q30" s="475">
        <f t="shared" si="11"/>
        <v>0.33333333333333331</v>
      </c>
      <c r="R30" s="217">
        <f t="shared" si="23"/>
        <v>100</v>
      </c>
      <c r="S30" s="242">
        <f t="shared" si="24"/>
        <v>0</v>
      </c>
      <c r="T30" s="361">
        <f t="shared" si="2"/>
        <v>0</v>
      </c>
      <c r="U30" s="379">
        <v>3</v>
      </c>
      <c r="V30" s="243">
        <v>1</v>
      </c>
    </row>
    <row r="31" spans="1:58" ht="20.25" customHeight="1" x14ac:dyDescent="0.25">
      <c r="A31" s="191" t="s">
        <v>396</v>
      </c>
      <c r="B31" s="232">
        <v>42</v>
      </c>
      <c r="C31" s="110">
        <v>1</v>
      </c>
      <c r="D31" s="213">
        <f t="shared" si="19"/>
        <v>43</v>
      </c>
      <c r="E31" s="232">
        <v>39</v>
      </c>
      <c r="F31" s="110">
        <v>4</v>
      </c>
      <c r="G31" s="110">
        <v>0</v>
      </c>
      <c r="H31" s="110">
        <v>0</v>
      </c>
      <c r="I31" s="463">
        <f t="shared" si="20"/>
        <v>0</v>
      </c>
      <c r="J31" s="213">
        <f t="shared" si="21"/>
        <v>39</v>
      </c>
      <c r="K31" s="232">
        <v>4</v>
      </c>
      <c r="L31" s="103">
        <v>5</v>
      </c>
      <c r="M31" s="110">
        <v>155</v>
      </c>
      <c r="N31" s="110">
        <v>89</v>
      </c>
      <c r="O31" s="74">
        <v>81</v>
      </c>
      <c r="P31" s="216">
        <f t="shared" si="22"/>
        <v>2.0769230769230771</v>
      </c>
      <c r="Q31" s="475">
        <f t="shared" si="11"/>
        <v>8.6</v>
      </c>
      <c r="R31" s="217">
        <f t="shared" si="23"/>
        <v>57.41935483870968</v>
      </c>
      <c r="S31" s="242">
        <f t="shared" si="24"/>
        <v>0</v>
      </c>
      <c r="T31" s="361">
        <f t="shared" si="2"/>
        <v>1.5348837209302326</v>
      </c>
      <c r="U31" s="379"/>
      <c r="V31" s="92"/>
    </row>
    <row r="32" spans="1:58" ht="20.25" customHeight="1" x14ac:dyDescent="0.25">
      <c r="A32" s="45" t="s">
        <v>25</v>
      </c>
      <c r="B32" s="222">
        <f>SUM(B33:B35)</f>
        <v>115</v>
      </c>
      <c r="C32" s="223">
        <f t="shared" ref="C32:O32" si="25">SUM(C33:C35)</f>
        <v>30</v>
      </c>
      <c r="D32" s="224">
        <f t="shared" si="25"/>
        <v>145</v>
      </c>
      <c r="E32" s="222">
        <f t="shared" si="25"/>
        <v>117</v>
      </c>
      <c r="F32" s="223">
        <f t="shared" si="25"/>
        <v>30</v>
      </c>
      <c r="G32" s="223">
        <f t="shared" si="25"/>
        <v>0</v>
      </c>
      <c r="H32" s="223">
        <f t="shared" si="25"/>
        <v>0</v>
      </c>
      <c r="I32" s="223">
        <f t="shared" si="25"/>
        <v>0</v>
      </c>
      <c r="J32" s="224">
        <f t="shared" si="25"/>
        <v>117</v>
      </c>
      <c r="K32" s="195">
        <f t="shared" si="25"/>
        <v>17</v>
      </c>
      <c r="L32" s="196">
        <f>L33+L34+L35</f>
        <v>23</v>
      </c>
      <c r="M32" s="223">
        <f t="shared" si="25"/>
        <v>706</v>
      </c>
      <c r="N32" s="223">
        <f t="shared" si="25"/>
        <v>529</v>
      </c>
      <c r="O32" s="224">
        <f t="shared" si="25"/>
        <v>1030</v>
      </c>
      <c r="P32" s="225">
        <f>IFERROR(O32/J32,0)</f>
        <v>8.8034188034188041</v>
      </c>
      <c r="Q32" s="62">
        <f>(E32+F32+G32+H32)/L32</f>
        <v>6.3913043478260869</v>
      </c>
      <c r="R32" s="226">
        <f t="shared" si="23"/>
        <v>74.929178470254953</v>
      </c>
      <c r="S32" s="62">
        <f>IFERROR((I32/J32)*100,0)</f>
        <v>0</v>
      </c>
      <c r="T32" s="65">
        <f>(M32-N32)/(E32+F32+G32+H32)</f>
        <v>1.2040816326530612</v>
      </c>
      <c r="U32" s="127"/>
      <c r="V32" s="95"/>
    </row>
    <row r="33" spans="1:58" ht="20.25" customHeight="1" x14ac:dyDescent="0.25">
      <c r="A33" s="46" t="s">
        <v>26</v>
      </c>
      <c r="B33" s="232">
        <v>42</v>
      </c>
      <c r="C33" s="110">
        <v>17</v>
      </c>
      <c r="D33" s="213">
        <f>SUM(B33:C33)</f>
        <v>59</v>
      </c>
      <c r="E33" s="197">
        <v>48</v>
      </c>
      <c r="F33" s="110">
        <v>16</v>
      </c>
      <c r="G33" s="110">
        <v>0</v>
      </c>
      <c r="H33" s="110">
        <v>0</v>
      </c>
      <c r="I33" s="463">
        <f>SUM(G33:H33)</f>
        <v>0</v>
      </c>
      <c r="J33" s="213">
        <f>SUM(E33,I33)</f>
        <v>48</v>
      </c>
      <c r="K33" s="197">
        <v>7</v>
      </c>
      <c r="L33" s="172">
        <v>12</v>
      </c>
      <c r="M33" s="110">
        <v>372</v>
      </c>
      <c r="N33" s="110">
        <v>298</v>
      </c>
      <c r="O33" s="238">
        <v>721</v>
      </c>
      <c r="P33" s="216">
        <f>IFERROR(O33/J33,0)</f>
        <v>15.020833333333334</v>
      </c>
      <c r="Q33" s="475">
        <f t="shared" si="11"/>
        <v>5.333333333333333</v>
      </c>
      <c r="R33" s="217">
        <f t="shared" si="23"/>
        <v>80.107526881720432</v>
      </c>
      <c r="S33" s="242">
        <f>IFERROR((I33/J33)*100,0)</f>
        <v>0</v>
      </c>
      <c r="T33" s="361">
        <f t="shared" si="2"/>
        <v>1.15625</v>
      </c>
      <c r="U33" s="379" t="s">
        <v>227</v>
      </c>
      <c r="V33" s="95"/>
      <c r="W33" s="1" t="s">
        <v>518</v>
      </c>
    </row>
    <row r="34" spans="1:58" s="148" customFormat="1" ht="20.25" customHeight="1" x14ac:dyDescent="0.25">
      <c r="A34" s="46" t="s">
        <v>27</v>
      </c>
      <c r="B34" s="232">
        <v>15</v>
      </c>
      <c r="C34" s="110">
        <v>12</v>
      </c>
      <c r="D34" s="213">
        <f>SUM(B34:C34)</f>
        <v>27</v>
      </c>
      <c r="E34" s="197">
        <v>17</v>
      </c>
      <c r="F34" s="110">
        <v>10</v>
      </c>
      <c r="G34" s="110">
        <v>0</v>
      </c>
      <c r="H34" s="110">
        <v>0</v>
      </c>
      <c r="I34" s="463">
        <f>SUM(G34:H34)</f>
        <v>0</v>
      </c>
      <c r="J34" s="213">
        <f>SUM(E34,I34)</f>
        <v>17</v>
      </c>
      <c r="K34" s="197">
        <v>5</v>
      </c>
      <c r="L34" s="172">
        <v>5</v>
      </c>
      <c r="M34" s="110">
        <v>155</v>
      </c>
      <c r="N34" s="110">
        <v>75</v>
      </c>
      <c r="O34" s="74">
        <v>206</v>
      </c>
      <c r="P34" s="216">
        <f>IFERROR(O34/J34,0)</f>
        <v>12.117647058823529</v>
      </c>
      <c r="Q34" s="475">
        <f t="shared" si="11"/>
        <v>5.4</v>
      </c>
      <c r="R34" s="217">
        <f t="shared" si="23"/>
        <v>48.387096774193552</v>
      </c>
      <c r="S34" s="242">
        <f>IFERROR((I34/J34)*100,0)</f>
        <v>0</v>
      </c>
      <c r="T34" s="361">
        <f t="shared" si="2"/>
        <v>2.9629629629629628</v>
      </c>
      <c r="U34" s="379">
        <v>5</v>
      </c>
      <c r="V34" s="95">
        <v>5</v>
      </c>
      <c r="W34" s="1" t="s">
        <v>565</v>
      </c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</row>
    <row r="35" spans="1:58" ht="20.25" customHeight="1" x14ac:dyDescent="0.25">
      <c r="A35" s="191" t="s">
        <v>472</v>
      </c>
      <c r="B35" s="232">
        <v>58</v>
      </c>
      <c r="C35" s="110">
        <v>1</v>
      </c>
      <c r="D35" s="213">
        <f>SUM(B35:C35)</f>
        <v>59</v>
      </c>
      <c r="E35" s="232">
        <v>52</v>
      </c>
      <c r="F35" s="110">
        <v>4</v>
      </c>
      <c r="G35" s="110">
        <v>0</v>
      </c>
      <c r="H35" s="110">
        <v>0</v>
      </c>
      <c r="I35" s="463">
        <f>SUM(G35:H35)</f>
        <v>0</v>
      </c>
      <c r="J35" s="213">
        <f>SUM(E35,I35)</f>
        <v>52</v>
      </c>
      <c r="K35" s="197">
        <v>5</v>
      </c>
      <c r="L35" s="172">
        <v>6</v>
      </c>
      <c r="M35" s="110">
        <v>179</v>
      </c>
      <c r="N35" s="110">
        <v>156</v>
      </c>
      <c r="O35" s="74">
        <v>103</v>
      </c>
      <c r="P35" s="216">
        <f>IFERROR(O35/J35,0)</f>
        <v>1.9807692307692308</v>
      </c>
      <c r="Q35" s="475">
        <f t="shared" si="11"/>
        <v>9.3333333333333339</v>
      </c>
      <c r="R35" s="217">
        <f t="shared" si="23"/>
        <v>87.150837988826808</v>
      </c>
      <c r="S35" s="242">
        <f>IFERROR((I35/J35)*100,0)</f>
        <v>0</v>
      </c>
      <c r="T35" s="361">
        <f t="shared" si="2"/>
        <v>0.4107142857142857</v>
      </c>
      <c r="U35" s="127"/>
      <c r="V35" s="92"/>
    </row>
    <row r="36" spans="1:58" ht="20.25" customHeight="1" x14ac:dyDescent="0.25">
      <c r="A36" s="45" t="s">
        <v>28</v>
      </c>
      <c r="B36" s="222">
        <f>SUM(B37:B44)</f>
        <v>12</v>
      </c>
      <c r="C36" s="223">
        <f t="shared" ref="C36:O36" si="26">SUM(C37:C44)</f>
        <v>40</v>
      </c>
      <c r="D36" s="224">
        <f t="shared" si="26"/>
        <v>52</v>
      </c>
      <c r="E36" s="222">
        <f t="shared" si="26"/>
        <v>2</v>
      </c>
      <c r="F36" s="223">
        <f t="shared" si="26"/>
        <v>45</v>
      </c>
      <c r="G36" s="223">
        <f t="shared" si="26"/>
        <v>4</v>
      </c>
      <c r="H36" s="223">
        <f t="shared" si="26"/>
        <v>0</v>
      </c>
      <c r="I36" s="223">
        <f t="shared" si="26"/>
        <v>4</v>
      </c>
      <c r="J36" s="224">
        <f t="shared" si="26"/>
        <v>6</v>
      </c>
      <c r="K36" s="222">
        <f t="shared" si="26"/>
        <v>26</v>
      </c>
      <c r="L36" s="104">
        <f>L37+L38+L39+L40+L41+L42+L43+L44</f>
        <v>24</v>
      </c>
      <c r="M36" s="223">
        <f t="shared" si="26"/>
        <v>735</v>
      </c>
      <c r="N36" s="223">
        <f t="shared" si="26"/>
        <v>522</v>
      </c>
      <c r="O36" s="224">
        <f t="shared" si="26"/>
        <v>156</v>
      </c>
      <c r="P36" s="225">
        <f>IFERROR(O36/SUM(F36,J36),0)</f>
        <v>3.0588235294117645</v>
      </c>
      <c r="Q36" s="62">
        <f>(E36+F36+G36+H36)/L36</f>
        <v>2.125</v>
      </c>
      <c r="R36" s="226">
        <f t="shared" si="23"/>
        <v>71.020408163265301</v>
      </c>
      <c r="S36" s="62">
        <f>IFERROR((I36/SUM(F36,J36))*100,0)</f>
        <v>7.8431372549019605</v>
      </c>
      <c r="T36" s="65">
        <f>(M36-N36)/(E36+F36+G36+H36)</f>
        <v>4.1764705882352944</v>
      </c>
      <c r="U36" s="127"/>
      <c r="V36" s="95"/>
      <c r="X36" s="137"/>
    </row>
    <row r="37" spans="1:58" ht="20.25" customHeight="1" x14ac:dyDescent="0.25">
      <c r="A37" s="46" t="s">
        <v>29</v>
      </c>
      <c r="B37" s="232">
        <v>5</v>
      </c>
      <c r="C37" s="110">
        <v>14</v>
      </c>
      <c r="D37" s="213">
        <f>SUM(B37:C37)</f>
        <v>19</v>
      </c>
      <c r="E37" s="232">
        <v>1</v>
      </c>
      <c r="F37" s="110">
        <v>15</v>
      </c>
      <c r="G37" s="110">
        <v>3</v>
      </c>
      <c r="H37" s="110">
        <v>0</v>
      </c>
      <c r="I37" s="463">
        <f>SUM(G37:H37)</f>
        <v>3</v>
      </c>
      <c r="J37" s="213">
        <v>4</v>
      </c>
      <c r="K37" s="232">
        <v>9</v>
      </c>
      <c r="L37" s="103">
        <v>9</v>
      </c>
      <c r="M37" s="110">
        <v>270</v>
      </c>
      <c r="N37" s="110">
        <v>248</v>
      </c>
      <c r="O37" s="74">
        <v>36</v>
      </c>
      <c r="P37" s="216">
        <f>IFERROR(O37/SUM(F37,J37),0)</f>
        <v>1.8947368421052631</v>
      </c>
      <c r="Q37" s="475">
        <f t="shared" si="11"/>
        <v>2.1111111111111112</v>
      </c>
      <c r="R37" s="217">
        <f t="shared" si="23"/>
        <v>91.851851851851848</v>
      </c>
      <c r="S37" s="242">
        <f t="shared" ref="S37:S45" si="27">IFERROR((I37/SUM(F37,J37))*100,0)</f>
        <v>15.789473684210526</v>
      </c>
      <c r="T37" s="361">
        <f t="shared" si="2"/>
        <v>1.1578947368421053</v>
      </c>
      <c r="U37" s="127"/>
      <c r="V37" s="95"/>
      <c r="W37" s="54"/>
    </row>
    <row r="38" spans="1:58" ht="20.25" customHeight="1" x14ac:dyDescent="0.25">
      <c r="A38" s="46" t="s">
        <v>30</v>
      </c>
      <c r="B38" s="232">
        <v>1</v>
      </c>
      <c r="C38" s="110">
        <v>10</v>
      </c>
      <c r="D38" s="213">
        <f t="shared" ref="D38:D44" si="28">SUM(B38:C38)</f>
        <v>11</v>
      </c>
      <c r="E38" s="232">
        <v>0</v>
      </c>
      <c r="F38" s="110">
        <v>11</v>
      </c>
      <c r="G38" s="110">
        <v>0</v>
      </c>
      <c r="H38" s="110">
        <v>0</v>
      </c>
      <c r="I38" s="463">
        <f t="shared" ref="I38:I45" si="29">SUM(G38:H38)</f>
        <v>0</v>
      </c>
      <c r="J38" s="213">
        <f t="shared" ref="J38:J44" si="30">SUM(E38,I38)</f>
        <v>0</v>
      </c>
      <c r="K38" s="232">
        <v>3</v>
      </c>
      <c r="L38" s="103">
        <v>3</v>
      </c>
      <c r="M38" s="110">
        <v>93</v>
      </c>
      <c r="N38" s="110">
        <v>50</v>
      </c>
      <c r="O38" s="74">
        <v>0</v>
      </c>
      <c r="P38" s="216">
        <f t="shared" ref="P38:P44" si="31">IFERROR(O38/SUM(F38,J38),0)</f>
        <v>0</v>
      </c>
      <c r="Q38" s="475">
        <f t="shared" si="11"/>
        <v>3.6666666666666665</v>
      </c>
      <c r="R38" s="217">
        <f t="shared" si="23"/>
        <v>53.763440860215049</v>
      </c>
      <c r="S38" s="242">
        <f t="shared" si="27"/>
        <v>0</v>
      </c>
      <c r="T38" s="361">
        <f t="shared" si="2"/>
        <v>3.9090909090909092</v>
      </c>
      <c r="U38" s="379">
        <v>1</v>
      </c>
      <c r="V38" s="95"/>
      <c r="W38" s="54"/>
    </row>
    <row r="39" spans="1:58" ht="20.25" customHeight="1" x14ac:dyDescent="0.25">
      <c r="A39" s="191" t="s">
        <v>401</v>
      </c>
      <c r="B39" s="232">
        <v>1</v>
      </c>
      <c r="C39" s="110">
        <v>2</v>
      </c>
      <c r="D39" s="213">
        <f t="shared" si="28"/>
        <v>3</v>
      </c>
      <c r="E39" s="232">
        <v>0</v>
      </c>
      <c r="F39" s="110">
        <v>3</v>
      </c>
      <c r="G39" s="110">
        <v>0</v>
      </c>
      <c r="H39" s="110">
        <v>0</v>
      </c>
      <c r="I39" s="463">
        <f t="shared" si="29"/>
        <v>0</v>
      </c>
      <c r="J39" s="213">
        <f t="shared" si="30"/>
        <v>0</v>
      </c>
      <c r="K39" s="232">
        <v>1</v>
      </c>
      <c r="L39" s="103">
        <v>1</v>
      </c>
      <c r="M39" s="110">
        <v>31</v>
      </c>
      <c r="N39" s="110">
        <v>11</v>
      </c>
      <c r="O39" s="74">
        <v>11</v>
      </c>
      <c r="P39" s="216">
        <f t="shared" si="31"/>
        <v>3.6666666666666665</v>
      </c>
      <c r="Q39" s="475">
        <f t="shared" si="11"/>
        <v>3</v>
      </c>
      <c r="R39" s="217">
        <f t="shared" si="23"/>
        <v>35.483870967741936</v>
      </c>
      <c r="S39" s="242">
        <f t="shared" si="27"/>
        <v>0</v>
      </c>
      <c r="T39" s="361">
        <f t="shared" si="2"/>
        <v>6.666666666666667</v>
      </c>
      <c r="U39" s="127"/>
      <c r="V39" s="95"/>
      <c r="W39" s="54"/>
    </row>
    <row r="40" spans="1:58" ht="20.25" customHeight="1" x14ac:dyDescent="0.25">
      <c r="A40" s="46" t="s">
        <v>31</v>
      </c>
      <c r="B40" s="232">
        <v>0</v>
      </c>
      <c r="C40" s="110">
        <v>4</v>
      </c>
      <c r="D40" s="213">
        <f t="shared" si="28"/>
        <v>4</v>
      </c>
      <c r="E40" s="232">
        <v>1</v>
      </c>
      <c r="F40" s="110">
        <v>1</v>
      </c>
      <c r="G40" s="110">
        <v>1</v>
      </c>
      <c r="H40" s="110">
        <v>0</v>
      </c>
      <c r="I40" s="463">
        <f t="shared" si="29"/>
        <v>1</v>
      </c>
      <c r="J40" s="213">
        <v>2</v>
      </c>
      <c r="K40" s="232">
        <v>4</v>
      </c>
      <c r="L40" s="103">
        <v>4</v>
      </c>
      <c r="M40" s="110">
        <v>124</v>
      </c>
      <c r="N40" s="110">
        <v>121</v>
      </c>
      <c r="O40" s="74">
        <v>67</v>
      </c>
      <c r="P40" s="216">
        <f t="shared" si="31"/>
        <v>22.333333333333332</v>
      </c>
      <c r="Q40" s="475">
        <f t="shared" si="11"/>
        <v>0.75</v>
      </c>
      <c r="R40" s="217">
        <f t="shared" si="23"/>
        <v>97.58064516129032</v>
      </c>
      <c r="S40" s="242">
        <f t="shared" si="27"/>
        <v>33.333333333333329</v>
      </c>
      <c r="T40" s="361">
        <f t="shared" si="2"/>
        <v>1</v>
      </c>
      <c r="U40" s="379">
        <v>1</v>
      </c>
      <c r="V40" s="95"/>
      <c r="W40" s="54"/>
    </row>
    <row r="41" spans="1:58" ht="20.25" customHeight="1" x14ac:dyDescent="0.25">
      <c r="A41" s="191" t="s">
        <v>473</v>
      </c>
      <c r="B41" s="232">
        <v>3</v>
      </c>
      <c r="C41" s="110">
        <v>3</v>
      </c>
      <c r="D41" s="213">
        <f t="shared" si="28"/>
        <v>6</v>
      </c>
      <c r="E41" s="232">
        <v>0</v>
      </c>
      <c r="F41" s="110">
        <v>5</v>
      </c>
      <c r="G41" s="110">
        <v>0</v>
      </c>
      <c r="H41" s="110">
        <v>0</v>
      </c>
      <c r="I41" s="463">
        <f t="shared" si="29"/>
        <v>0</v>
      </c>
      <c r="J41" s="213">
        <f t="shared" si="30"/>
        <v>0</v>
      </c>
      <c r="K41" s="232">
        <v>2</v>
      </c>
      <c r="L41" s="103">
        <v>2</v>
      </c>
      <c r="M41" s="110">
        <v>62</v>
      </c>
      <c r="N41" s="110">
        <v>20</v>
      </c>
      <c r="O41" s="74">
        <v>22</v>
      </c>
      <c r="P41" s="216">
        <f t="shared" si="31"/>
        <v>4.4000000000000004</v>
      </c>
      <c r="Q41" s="475">
        <f t="shared" si="11"/>
        <v>2.5</v>
      </c>
      <c r="R41" s="217">
        <f t="shared" si="23"/>
        <v>32.258064516129032</v>
      </c>
      <c r="S41" s="242">
        <f t="shared" si="27"/>
        <v>0</v>
      </c>
      <c r="T41" s="361">
        <f t="shared" si="2"/>
        <v>8.4</v>
      </c>
      <c r="U41" s="127"/>
      <c r="V41" s="95"/>
      <c r="W41" s="54"/>
    </row>
    <row r="42" spans="1:58" ht="20.25" customHeight="1" x14ac:dyDescent="0.25">
      <c r="A42" s="198" t="s">
        <v>519</v>
      </c>
      <c r="B42" s="233">
        <v>1</v>
      </c>
      <c r="C42" s="235">
        <v>5</v>
      </c>
      <c r="D42" s="227">
        <f t="shared" si="28"/>
        <v>6</v>
      </c>
      <c r="E42" s="233">
        <v>0</v>
      </c>
      <c r="F42" s="235">
        <v>7</v>
      </c>
      <c r="G42" s="235">
        <v>0</v>
      </c>
      <c r="H42" s="235">
        <v>0</v>
      </c>
      <c r="I42" s="229">
        <f t="shared" si="29"/>
        <v>0</v>
      </c>
      <c r="J42" s="227">
        <f t="shared" si="30"/>
        <v>0</v>
      </c>
      <c r="K42" s="233">
        <v>3</v>
      </c>
      <c r="L42" s="247">
        <v>3</v>
      </c>
      <c r="M42" s="235">
        <v>93</v>
      </c>
      <c r="N42" s="235">
        <v>23</v>
      </c>
      <c r="O42" s="239">
        <v>0</v>
      </c>
      <c r="P42" s="230">
        <f t="shared" si="31"/>
        <v>0</v>
      </c>
      <c r="Q42" s="475">
        <f t="shared" si="11"/>
        <v>2.3333333333333335</v>
      </c>
      <c r="R42" s="231">
        <f t="shared" si="23"/>
        <v>24.731182795698924</v>
      </c>
      <c r="S42" s="248">
        <f t="shared" si="27"/>
        <v>0</v>
      </c>
      <c r="T42" s="361">
        <f t="shared" si="2"/>
        <v>10</v>
      </c>
      <c r="U42" s="127"/>
      <c r="V42" s="95"/>
      <c r="W42" s="54"/>
    </row>
    <row r="43" spans="1:58" ht="20.25" customHeight="1" x14ac:dyDescent="0.25">
      <c r="A43" s="208" t="s">
        <v>520</v>
      </c>
      <c r="B43" s="232">
        <v>0</v>
      </c>
      <c r="C43" s="110">
        <v>0</v>
      </c>
      <c r="D43" s="228">
        <f t="shared" si="28"/>
        <v>0</v>
      </c>
      <c r="E43" s="232">
        <v>0</v>
      </c>
      <c r="F43" s="110">
        <v>0</v>
      </c>
      <c r="G43" s="110">
        <v>0</v>
      </c>
      <c r="H43" s="110">
        <v>0</v>
      </c>
      <c r="I43" s="463">
        <f t="shared" si="29"/>
        <v>0</v>
      </c>
      <c r="J43" s="228">
        <f t="shared" si="30"/>
        <v>0</v>
      </c>
      <c r="K43" s="232">
        <v>3</v>
      </c>
      <c r="L43" s="110">
        <v>1</v>
      </c>
      <c r="M43" s="110">
        <v>31</v>
      </c>
      <c r="N43" s="110">
        <v>31</v>
      </c>
      <c r="O43" s="240">
        <v>0</v>
      </c>
      <c r="P43" s="216">
        <f t="shared" si="31"/>
        <v>0</v>
      </c>
      <c r="Q43" s="475">
        <f t="shared" si="11"/>
        <v>0</v>
      </c>
      <c r="R43" s="217">
        <f t="shared" si="23"/>
        <v>100</v>
      </c>
      <c r="S43" s="242">
        <f t="shared" si="27"/>
        <v>0</v>
      </c>
      <c r="T43" s="361" t="e">
        <f t="shared" si="2"/>
        <v>#DIV/0!</v>
      </c>
      <c r="U43" s="476">
        <v>2</v>
      </c>
      <c r="V43" s="210"/>
      <c r="W43" s="54"/>
    </row>
    <row r="44" spans="1:58" ht="20.25" customHeight="1" thickBot="1" x14ac:dyDescent="0.3">
      <c r="A44" s="268" t="s">
        <v>521</v>
      </c>
      <c r="B44" s="282">
        <v>1</v>
      </c>
      <c r="C44" s="283">
        <v>2</v>
      </c>
      <c r="D44" s="269">
        <f t="shared" si="28"/>
        <v>3</v>
      </c>
      <c r="E44" s="282">
        <v>0</v>
      </c>
      <c r="F44" s="283">
        <v>3</v>
      </c>
      <c r="G44" s="235">
        <v>0</v>
      </c>
      <c r="H44" s="283">
        <v>0</v>
      </c>
      <c r="I44" s="270">
        <f t="shared" si="29"/>
        <v>0</v>
      </c>
      <c r="J44" s="269">
        <f t="shared" si="30"/>
        <v>0</v>
      </c>
      <c r="K44" s="282">
        <v>1</v>
      </c>
      <c r="L44" s="284">
        <v>1</v>
      </c>
      <c r="M44" s="283">
        <v>31</v>
      </c>
      <c r="N44" s="283">
        <v>18</v>
      </c>
      <c r="O44" s="285">
        <v>20</v>
      </c>
      <c r="P44" s="271">
        <f t="shared" si="31"/>
        <v>6.666666666666667</v>
      </c>
      <c r="Q44" s="272">
        <f t="shared" ref="Q44" si="32">IFERROR(SUM(F44,J44)/K44,0)</f>
        <v>3</v>
      </c>
      <c r="R44" s="272">
        <f t="shared" si="23"/>
        <v>58.064516129032263</v>
      </c>
      <c r="S44" s="286">
        <f t="shared" si="27"/>
        <v>0</v>
      </c>
      <c r="T44" s="384">
        <f t="shared" ref="T44" si="33">IFERROR((M44/N44)/SUM(F44,J44),0)</f>
        <v>0.57407407407407407</v>
      </c>
      <c r="U44" s="477"/>
      <c r="V44" s="96"/>
      <c r="W44" s="54"/>
    </row>
    <row r="45" spans="1:58" ht="20.25" customHeight="1" thickBot="1" x14ac:dyDescent="0.3">
      <c r="A45" s="385" t="s">
        <v>695</v>
      </c>
      <c r="B45" s="110">
        <v>0</v>
      </c>
      <c r="C45" s="110">
        <v>0</v>
      </c>
      <c r="D45" s="463">
        <v>0</v>
      </c>
      <c r="E45" s="110">
        <v>0</v>
      </c>
      <c r="F45" s="110">
        <v>0</v>
      </c>
      <c r="G45" s="110">
        <v>0</v>
      </c>
      <c r="H45" s="110">
        <v>0</v>
      </c>
      <c r="I45" s="463">
        <f t="shared" si="29"/>
        <v>0</v>
      </c>
      <c r="J45" s="463">
        <v>0</v>
      </c>
      <c r="K45" s="110">
        <v>0</v>
      </c>
      <c r="L45" s="110">
        <v>0</v>
      </c>
      <c r="M45" s="110">
        <v>0</v>
      </c>
      <c r="N45" s="110">
        <v>0</v>
      </c>
      <c r="O45" s="110">
        <v>0</v>
      </c>
      <c r="P45" s="242">
        <v>0</v>
      </c>
      <c r="Q45" s="217">
        <v>0</v>
      </c>
      <c r="R45" s="217">
        <f t="shared" si="23"/>
        <v>0</v>
      </c>
      <c r="S45" s="242">
        <f t="shared" si="27"/>
        <v>0</v>
      </c>
      <c r="T45" s="361">
        <v>0</v>
      </c>
      <c r="U45" s="478"/>
      <c r="V45" s="281"/>
      <c r="W45" s="54"/>
    </row>
    <row r="46" spans="1:58" ht="30" customHeight="1" x14ac:dyDescent="0.25">
      <c r="A46" s="1" t="s">
        <v>58</v>
      </c>
      <c r="B46" s="212"/>
      <c r="C46" s="212"/>
      <c r="D46" s="212"/>
      <c r="E46" s="212"/>
      <c r="F46" s="212"/>
      <c r="H46" s="212"/>
      <c r="I46" s="212"/>
      <c r="J46" s="212"/>
      <c r="K46" s="212"/>
      <c r="L46" s="212"/>
      <c r="M46" s="212"/>
      <c r="N46" s="212"/>
      <c r="P46" s="212"/>
      <c r="Q46" s="212"/>
      <c r="R46" s="212"/>
      <c r="S46" s="212"/>
      <c r="T46" s="212"/>
    </row>
    <row r="47" spans="1:58" ht="30" customHeight="1" thickBot="1" x14ac:dyDescent="0.3">
      <c r="B47" s="212"/>
      <c r="C47" s="212"/>
      <c r="D47" s="212"/>
      <c r="E47" s="212"/>
      <c r="F47" s="212"/>
      <c r="H47" s="212"/>
      <c r="I47" s="212"/>
      <c r="J47" s="212"/>
      <c r="K47" s="212"/>
      <c r="L47" s="212"/>
      <c r="M47" s="212"/>
      <c r="N47" s="212"/>
      <c r="P47" s="212"/>
      <c r="Q47" s="212"/>
      <c r="R47" s="212"/>
      <c r="S47" s="212"/>
      <c r="T47" s="212"/>
    </row>
    <row r="48" spans="1:58" ht="16.5" x14ac:dyDescent="0.25">
      <c r="A48" s="479" t="s">
        <v>59</v>
      </c>
      <c r="B48" s="480">
        <f>SUM(B49:B51)</f>
        <v>6</v>
      </c>
      <c r="C48" s="480">
        <f t="shared" ref="C48:O48" si="34">SUM(C49:C51)</f>
        <v>23</v>
      </c>
      <c r="D48" s="480">
        <f t="shared" si="34"/>
        <v>29</v>
      </c>
      <c r="E48" s="480">
        <f t="shared" si="34"/>
        <v>2</v>
      </c>
      <c r="F48" s="480">
        <f t="shared" si="34"/>
        <v>23</v>
      </c>
      <c r="G48" s="480">
        <f t="shared" si="34"/>
        <v>4</v>
      </c>
      <c r="H48" s="480">
        <f t="shared" si="34"/>
        <v>0</v>
      </c>
      <c r="I48" s="480">
        <f t="shared" si="34"/>
        <v>4</v>
      </c>
      <c r="J48" s="480">
        <f t="shared" si="34"/>
        <v>6</v>
      </c>
      <c r="K48" s="480">
        <f t="shared" si="34"/>
        <v>16</v>
      </c>
      <c r="L48" s="480">
        <f>L49+L50+L51</f>
        <v>16</v>
      </c>
      <c r="M48" s="480">
        <f t="shared" si="34"/>
        <v>487</v>
      </c>
      <c r="N48" s="480">
        <f t="shared" si="34"/>
        <v>392</v>
      </c>
      <c r="O48" s="481">
        <f t="shared" si="34"/>
        <v>283</v>
      </c>
      <c r="P48" s="482">
        <f t="shared" ref="P48:P51" si="35">IFERROR(O48/SUM(F48,J48),0)</f>
        <v>9.7586206896551726</v>
      </c>
      <c r="Q48" s="483">
        <f>(E48+F48+G48+H48)/L48</f>
        <v>1.8125</v>
      </c>
      <c r="R48" s="483">
        <f t="shared" ref="R48:R51" si="36">IFERROR((N48/M48)*100,0)</f>
        <v>80.492813141683783</v>
      </c>
      <c r="S48" s="483">
        <f t="shared" ref="S48:S51" si="37">IFERROR((I48/SUM(F48,J48))*100,0)</f>
        <v>13.793103448275861</v>
      </c>
      <c r="T48" s="484">
        <f>(M48-N48)/(E48+F48+G48+H48)</f>
        <v>3.2758620689655173</v>
      </c>
    </row>
    <row r="49" spans="1:20" ht="16.5" x14ac:dyDescent="0.25">
      <c r="A49" s="4" t="str">
        <f>A37</f>
        <v>NEO UCI</v>
      </c>
      <c r="B49" s="110">
        <f t="shared" ref="B49:N49" si="38">B37</f>
        <v>5</v>
      </c>
      <c r="C49" s="110">
        <f t="shared" si="38"/>
        <v>14</v>
      </c>
      <c r="D49" s="463">
        <f t="shared" si="38"/>
        <v>19</v>
      </c>
      <c r="E49" s="110">
        <f t="shared" si="38"/>
        <v>1</v>
      </c>
      <c r="F49" s="110">
        <f t="shared" si="38"/>
        <v>15</v>
      </c>
      <c r="G49" s="110">
        <f t="shared" si="38"/>
        <v>3</v>
      </c>
      <c r="H49" s="110">
        <f t="shared" si="38"/>
        <v>0</v>
      </c>
      <c r="I49" s="463">
        <f t="shared" si="38"/>
        <v>3</v>
      </c>
      <c r="J49" s="463">
        <f t="shared" si="38"/>
        <v>4</v>
      </c>
      <c r="K49" s="110">
        <f t="shared" si="38"/>
        <v>9</v>
      </c>
      <c r="L49" s="110">
        <v>9</v>
      </c>
      <c r="M49" s="110">
        <f t="shared" si="38"/>
        <v>270</v>
      </c>
      <c r="N49" s="110">
        <f t="shared" si="38"/>
        <v>248</v>
      </c>
      <c r="O49" s="240">
        <v>176</v>
      </c>
      <c r="P49" s="216">
        <f t="shared" si="35"/>
        <v>9.2631578947368425</v>
      </c>
      <c r="Q49" s="485">
        <f t="shared" ref="Q49:Q51" si="39">(E49+F49+G49+H49)/L49</f>
        <v>2.1111111111111112</v>
      </c>
      <c r="R49" s="217">
        <f t="shared" si="36"/>
        <v>91.851851851851848</v>
      </c>
      <c r="S49" s="242">
        <f t="shared" si="37"/>
        <v>15.789473684210526</v>
      </c>
      <c r="T49" s="361">
        <f t="shared" ref="T49:T51" si="40">(M49-N49)/(E49+F49+G49+H49)</f>
        <v>1.1578947368421053</v>
      </c>
    </row>
    <row r="50" spans="1:20" ht="16.5" x14ac:dyDescent="0.25">
      <c r="A50" s="4" t="str">
        <f t="shared" ref="A50:K50" si="41">A40</f>
        <v>PED. UTI</v>
      </c>
      <c r="B50" s="110">
        <f t="shared" si="41"/>
        <v>0</v>
      </c>
      <c r="C50" s="110">
        <f t="shared" si="41"/>
        <v>4</v>
      </c>
      <c r="D50" s="463">
        <f t="shared" si="41"/>
        <v>4</v>
      </c>
      <c r="E50" s="110">
        <f t="shared" si="41"/>
        <v>1</v>
      </c>
      <c r="F50" s="110">
        <f t="shared" si="41"/>
        <v>1</v>
      </c>
      <c r="G50" s="110">
        <f t="shared" si="41"/>
        <v>1</v>
      </c>
      <c r="H50" s="110">
        <f t="shared" si="41"/>
        <v>0</v>
      </c>
      <c r="I50" s="463">
        <f t="shared" si="41"/>
        <v>1</v>
      </c>
      <c r="J50" s="463">
        <f t="shared" si="41"/>
        <v>2</v>
      </c>
      <c r="K50" s="110">
        <f t="shared" si="41"/>
        <v>4</v>
      </c>
      <c r="L50" s="110">
        <v>4</v>
      </c>
      <c r="M50" s="110">
        <f>M40</f>
        <v>124</v>
      </c>
      <c r="N50" s="110">
        <f>N40</f>
        <v>121</v>
      </c>
      <c r="O50" s="240">
        <v>72</v>
      </c>
      <c r="P50" s="216">
        <f t="shared" si="35"/>
        <v>24</v>
      </c>
      <c r="Q50" s="485">
        <f t="shared" si="39"/>
        <v>0.75</v>
      </c>
      <c r="R50" s="217">
        <f t="shared" si="36"/>
        <v>97.58064516129032</v>
      </c>
      <c r="S50" s="242">
        <f t="shared" si="37"/>
        <v>33.333333333333329</v>
      </c>
      <c r="T50" s="361">
        <f t="shared" si="40"/>
        <v>1</v>
      </c>
    </row>
    <row r="51" spans="1:20" ht="17.25" thickBot="1" x14ac:dyDescent="0.3">
      <c r="A51" s="4" t="str">
        <f>A42</f>
        <v>UCI MUJER</v>
      </c>
      <c r="B51" s="110">
        <f t="shared" ref="B51:N51" si="42">B42</f>
        <v>1</v>
      </c>
      <c r="C51" s="110">
        <f t="shared" si="42"/>
        <v>5</v>
      </c>
      <c r="D51" s="463">
        <f t="shared" si="42"/>
        <v>6</v>
      </c>
      <c r="E51" s="110">
        <f t="shared" si="42"/>
        <v>0</v>
      </c>
      <c r="F51" s="110">
        <f t="shared" si="42"/>
        <v>7</v>
      </c>
      <c r="G51" s="110">
        <f t="shared" si="42"/>
        <v>0</v>
      </c>
      <c r="H51" s="110">
        <f t="shared" si="42"/>
        <v>0</v>
      </c>
      <c r="I51" s="463">
        <f t="shared" si="42"/>
        <v>0</v>
      </c>
      <c r="J51" s="463">
        <f t="shared" si="42"/>
        <v>0</v>
      </c>
      <c r="K51" s="110">
        <f t="shared" si="42"/>
        <v>3</v>
      </c>
      <c r="L51" s="110">
        <v>3</v>
      </c>
      <c r="M51" s="110">
        <f t="shared" si="42"/>
        <v>93</v>
      </c>
      <c r="N51" s="110">
        <f t="shared" si="42"/>
        <v>23</v>
      </c>
      <c r="O51" s="240">
        <v>35</v>
      </c>
      <c r="P51" s="358">
        <f t="shared" si="35"/>
        <v>5</v>
      </c>
      <c r="Q51" s="486">
        <f t="shared" si="39"/>
        <v>2.3333333333333335</v>
      </c>
      <c r="R51" s="359">
        <f t="shared" si="36"/>
        <v>24.731182795698924</v>
      </c>
      <c r="S51" s="348">
        <f t="shared" si="37"/>
        <v>0</v>
      </c>
      <c r="T51" s="363">
        <f t="shared" si="40"/>
        <v>10</v>
      </c>
    </row>
    <row r="52" spans="1:20" ht="30" customHeight="1" x14ac:dyDescent="0.25">
      <c r="B52" s="212"/>
      <c r="C52" s="212"/>
      <c r="D52" s="212"/>
      <c r="E52" s="212"/>
      <c r="F52" s="212"/>
      <c r="H52" s="212"/>
      <c r="I52" s="212"/>
      <c r="J52" s="212"/>
      <c r="K52" s="212"/>
      <c r="L52" s="212"/>
      <c r="M52" s="212"/>
      <c r="N52" s="212"/>
      <c r="P52" s="212"/>
      <c r="Q52" s="212"/>
      <c r="R52" s="212"/>
      <c r="S52" s="212"/>
      <c r="T52" s="212"/>
    </row>
    <row r="53" spans="1:20" ht="30" customHeight="1" x14ac:dyDescent="0.25">
      <c r="B53" s="212"/>
      <c r="C53" s="212"/>
      <c r="D53" s="212"/>
      <c r="E53" s="212"/>
      <c r="F53" s="212"/>
      <c r="H53" s="212"/>
      <c r="I53" s="212"/>
      <c r="J53" s="212"/>
      <c r="K53" s="212"/>
      <c r="L53" s="212"/>
      <c r="M53" s="212"/>
      <c r="N53" s="212"/>
      <c r="P53" s="212"/>
      <c r="Q53" s="212"/>
      <c r="R53" s="212"/>
      <c r="S53" s="212"/>
      <c r="T53" s="212"/>
    </row>
    <row r="54" spans="1:20" ht="16.5" x14ac:dyDescent="0.25">
      <c r="A54" s="495" t="s">
        <v>61</v>
      </c>
      <c r="B54" s="250" t="s">
        <v>1</v>
      </c>
      <c r="C54" s="250" t="s">
        <v>64</v>
      </c>
      <c r="D54" s="212"/>
      <c r="E54" s="212"/>
      <c r="F54" s="212"/>
      <c r="H54" s="212"/>
      <c r="I54" s="212"/>
      <c r="J54" s="212"/>
      <c r="K54" s="212"/>
      <c r="L54" s="212"/>
      <c r="M54" s="212"/>
      <c r="N54" s="212"/>
      <c r="P54" s="212"/>
      <c r="Q54" s="212"/>
      <c r="R54" s="212"/>
      <c r="S54" s="212"/>
      <c r="T54" s="212"/>
    </row>
    <row r="55" spans="1:20" x14ac:dyDescent="0.25">
      <c r="A55" s="495"/>
      <c r="B55" s="110">
        <v>358</v>
      </c>
      <c r="C55" s="110">
        <v>375</v>
      </c>
      <c r="D55" s="212"/>
      <c r="E55" s="212"/>
      <c r="F55" s="487">
        <f>F12+J12</f>
        <v>1130</v>
      </c>
      <c r="H55" s="212"/>
      <c r="I55" s="212"/>
      <c r="J55" s="212"/>
      <c r="K55" s="212"/>
      <c r="L55" s="212"/>
      <c r="M55" s="212"/>
      <c r="N55" s="212"/>
      <c r="P55" s="212"/>
      <c r="Q55" s="212"/>
      <c r="R55" s="212"/>
      <c r="S55" s="212"/>
      <c r="T55" s="212"/>
    </row>
    <row r="56" spans="1:20" ht="16.5" x14ac:dyDescent="0.25">
      <c r="A56" s="495" t="s">
        <v>63</v>
      </c>
      <c r="B56" s="250" t="s">
        <v>65</v>
      </c>
      <c r="C56" s="250" t="s">
        <v>66</v>
      </c>
      <c r="D56" s="212"/>
      <c r="E56" s="212"/>
      <c r="F56" s="212"/>
      <c r="H56" s="212"/>
      <c r="I56" s="212"/>
      <c r="J56" s="212"/>
      <c r="K56" s="212"/>
      <c r="L56" s="212"/>
      <c r="M56" s="212"/>
      <c r="N56" s="212"/>
      <c r="P56" s="212"/>
      <c r="Q56" s="212"/>
      <c r="R56" s="212"/>
      <c r="S56" s="212"/>
      <c r="T56" s="212"/>
    </row>
    <row r="57" spans="1:20" x14ac:dyDescent="0.25">
      <c r="A57" s="495"/>
      <c r="B57" s="110">
        <v>197</v>
      </c>
      <c r="C57" s="110">
        <v>197</v>
      </c>
      <c r="D57" s="212"/>
      <c r="E57" s="212"/>
      <c r="F57" s="212"/>
      <c r="H57" s="212"/>
      <c r="I57" s="212"/>
      <c r="J57" s="212"/>
      <c r="K57" s="212"/>
      <c r="L57" s="212"/>
      <c r="M57" s="212"/>
      <c r="N57" s="212"/>
      <c r="P57" s="212"/>
      <c r="Q57" s="212"/>
      <c r="R57" s="212"/>
      <c r="S57" s="212"/>
      <c r="T57" s="212"/>
    </row>
    <row r="58" spans="1:20" ht="15" x14ac:dyDescent="0.25">
      <c r="A58" s="495"/>
      <c r="B58" s="580">
        <f>SUM(B57:C57)</f>
        <v>394</v>
      </c>
      <c r="C58" s="580"/>
      <c r="D58" s="212"/>
      <c r="E58" s="212"/>
      <c r="F58" s="212"/>
      <c r="H58" s="212"/>
      <c r="I58" s="212"/>
      <c r="J58" s="212"/>
      <c r="K58" s="212"/>
      <c r="L58" s="212"/>
      <c r="M58" s="212"/>
      <c r="N58" s="212"/>
      <c r="P58" s="212"/>
      <c r="Q58" s="212"/>
      <c r="R58" s="212"/>
      <c r="S58" s="212"/>
      <c r="T58" s="212"/>
    </row>
    <row r="59" spans="1:20" ht="30" customHeight="1" x14ac:dyDescent="0.25"/>
    <row r="60" spans="1:20" ht="30" customHeight="1" x14ac:dyDescent="0.25"/>
    <row r="61" spans="1:20" ht="30" customHeight="1" x14ac:dyDescent="0.25">
      <c r="D61" s="1" t="s">
        <v>631</v>
      </c>
    </row>
    <row r="62" spans="1:20" ht="30" customHeight="1" x14ac:dyDescent="0.25"/>
    <row r="63" spans="1:20" x14ac:dyDescent="0.25">
      <c r="D63" s="249" t="s">
        <v>270</v>
      </c>
      <c r="E63" s="151" t="s">
        <v>271</v>
      </c>
      <c r="F63" s="151"/>
      <c r="G63" s="151"/>
      <c r="H63" s="151" t="s">
        <v>274</v>
      </c>
      <c r="I63" s="249" t="s">
        <v>474</v>
      </c>
      <c r="J63" s="249" t="s">
        <v>475</v>
      </c>
      <c r="K63" s="598" t="s">
        <v>296</v>
      </c>
      <c r="L63" s="599"/>
      <c r="M63" s="600"/>
    </row>
    <row r="64" spans="1:20" ht="15" x14ac:dyDescent="0.25">
      <c r="D64" s="488" t="s">
        <v>377</v>
      </c>
      <c r="E64" s="488" t="s">
        <v>378</v>
      </c>
      <c r="F64" s="489"/>
      <c r="G64" s="490"/>
      <c r="H64" s="491">
        <v>143</v>
      </c>
      <c r="I64" s="488" t="s">
        <v>602</v>
      </c>
      <c r="J64" s="488" t="s">
        <v>603</v>
      </c>
      <c r="K64" s="488" t="s">
        <v>105</v>
      </c>
      <c r="L64" s="492"/>
      <c r="M64" s="492"/>
    </row>
    <row r="65" spans="4:13" ht="15" x14ac:dyDescent="0.25">
      <c r="D65" s="488" t="s">
        <v>566</v>
      </c>
      <c r="E65" s="488" t="s">
        <v>567</v>
      </c>
      <c r="F65" s="493"/>
      <c r="G65" s="494"/>
      <c r="H65" s="491">
        <v>36</v>
      </c>
      <c r="I65" s="488" t="s">
        <v>604</v>
      </c>
      <c r="J65" s="488" t="s">
        <v>603</v>
      </c>
      <c r="K65" s="488" t="s">
        <v>110</v>
      </c>
      <c r="L65" s="492"/>
      <c r="M65" s="492"/>
    </row>
    <row r="66" spans="4:13" ht="15" x14ac:dyDescent="0.25">
      <c r="D66" s="488" t="s">
        <v>568</v>
      </c>
      <c r="E66" s="488" t="s">
        <v>569</v>
      </c>
      <c r="F66" s="493"/>
      <c r="G66" s="494"/>
      <c r="H66" s="491">
        <v>35</v>
      </c>
      <c r="I66" s="488" t="s">
        <v>605</v>
      </c>
      <c r="J66" s="488" t="s">
        <v>606</v>
      </c>
      <c r="K66" s="488" t="s">
        <v>110</v>
      </c>
      <c r="L66" s="492"/>
      <c r="M66" s="492"/>
    </row>
    <row r="67" spans="4:13" ht="15" x14ac:dyDescent="0.25">
      <c r="D67" s="488" t="s">
        <v>570</v>
      </c>
      <c r="E67" s="488" t="s">
        <v>571</v>
      </c>
      <c r="F67" s="493"/>
      <c r="G67" s="494"/>
      <c r="H67" s="491">
        <v>32</v>
      </c>
      <c r="I67" s="488" t="s">
        <v>607</v>
      </c>
      <c r="J67" s="488" t="s">
        <v>606</v>
      </c>
      <c r="K67" s="488" t="s">
        <v>208</v>
      </c>
      <c r="L67" s="492"/>
      <c r="M67" s="492"/>
    </row>
    <row r="68" spans="4:13" ht="15" x14ac:dyDescent="0.25">
      <c r="D68" s="488" t="s">
        <v>242</v>
      </c>
      <c r="E68" s="488" t="s">
        <v>243</v>
      </c>
      <c r="F68" s="493"/>
      <c r="G68" s="494"/>
      <c r="H68" s="491">
        <v>185</v>
      </c>
      <c r="I68" s="488" t="s">
        <v>276</v>
      </c>
      <c r="J68" s="488" t="s">
        <v>608</v>
      </c>
      <c r="K68" s="488" t="s">
        <v>91</v>
      </c>
      <c r="L68" s="492"/>
      <c r="M68" s="492"/>
    </row>
    <row r="69" spans="4:13" ht="15" x14ac:dyDescent="0.25">
      <c r="D69" s="488" t="s">
        <v>572</v>
      </c>
      <c r="E69" s="488" t="s">
        <v>573</v>
      </c>
      <c r="F69" s="489"/>
      <c r="G69" s="490"/>
      <c r="H69" s="491">
        <v>46</v>
      </c>
      <c r="I69" s="488" t="s">
        <v>609</v>
      </c>
      <c r="J69" s="488" t="s">
        <v>608</v>
      </c>
      <c r="K69" s="488" t="s">
        <v>96</v>
      </c>
      <c r="L69" s="492"/>
      <c r="M69" s="492"/>
    </row>
    <row r="70" spans="4:13" ht="15" x14ac:dyDescent="0.25">
      <c r="D70" s="488" t="s">
        <v>574</v>
      </c>
      <c r="E70" s="488" t="s">
        <v>575</v>
      </c>
      <c r="F70" s="493"/>
      <c r="G70" s="494"/>
      <c r="H70" s="491">
        <v>31</v>
      </c>
      <c r="I70" s="488" t="s">
        <v>610</v>
      </c>
      <c r="J70" s="488" t="s">
        <v>611</v>
      </c>
      <c r="K70" s="488" t="s">
        <v>208</v>
      </c>
      <c r="L70" s="492"/>
      <c r="M70" s="492"/>
    </row>
    <row r="71" spans="4:13" ht="15" x14ac:dyDescent="0.25">
      <c r="D71" s="488" t="s">
        <v>576</v>
      </c>
      <c r="E71" s="488" t="s">
        <v>577</v>
      </c>
      <c r="F71" s="489"/>
      <c r="G71" s="490"/>
      <c r="H71" s="491">
        <v>32</v>
      </c>
      <c r="I71" s="488" t="s">
        <v>610</v>
      </c>
      <c r="J71" s="488" t="s">
        <v>612</v>
      </c>
      <c r="K71" s="488" t="s">
        <v>110</v>
      </c>
      <c r="L71" s="492"/>
      <c r="M71" s="492"/>
    </row>
    <row r="72" spans="4:13" ht="15" x14ac:dyDescent="0.25">
      <c r="D72" s="488" t="s">
        <v>576</v>
      </c>
      <c r="E72" s="488" t="s">
        <v>577</v>
      </c>
      <c r="F72" s="489"/>
      <c r="G72" s="490"/>
      <c r="H72" s="491">
        <v>32</v>
      </c>
      <c r="I72" s="488" t="s">
        <v>610</v>
      </c>
      <c r="J72" s="488" t="s">
        <v>612</v>
      </c>
      <c r="K72" s="488" t="s">
        <v>110</v>
      </c>
      <c r="L72" s="492"/>
      <c r="M72" s="492"/>
    </row>
    <row r="73" spans="4:13" ht="15" x14ac:dyDescent="0.25">
      <c r="D73" s="488" t="s">
        <v>578</v>
      </c>
      <c r="E73" s="488" t="s">
        <v>579</v>
      </c>
      <c r="F73" s="493"/>
      <c r="G73" s="494"/>
      <c r="H73" s="491">
        <v>55</v>
      </c>
      <c r="I73" s="488" t="s">
        <v>613</v>
      </c>
      <c r="J73" s="488" t="s">
        <v>614</v>
      </c>
      <c r="K73" s="488" t="s">
        <v>208</v>
      </c>
      <c r="L73" s="492"/>
      <c r="M73" s="492"/>
    </row>
    <row r="74" spans="4:13" ht="15" x14ac:dyDescent="0.25">
      <c r="D74" s="488" t="s">
        <v>580</v>
      </c>
      <c r="E74" s="488" t="s">
        <v>581</v>
      </c>
      <c r="F74" s="489"/>
      <c r="G74" s="490"/>
      <c r="H74" s="491">
        <v>33</v>
      </c>
      <c r="I74" s="488" t="s">
        <v>610</v>
      </c>
      <c r="J74" s="488" t="s">
        <v>614</v>
      </c>
      <c r="K74" s="488" t="s">
        <v>110</v>
      </c>
      <c r="L74" s="492"/>
      <c r="M74" s="492"/>
    </row>
    <row r="75" spans="4:13" ht="15" x14ac:dyDescent="0.25">
      <c r="D75" s="488" t="s">
        <v>582</v>
      </c>
      <c r="E75" s="488" t="s">
        <v>583</v>
      </c>
      <c r="F75" s="493"/>
      <c r="G75" s="494"/>
      <c r="H75" s="491">
        <v>31</v>
      </c>
      <c r="I75" s="488" t="s">
        <v>615</v>
      </c>
      <c r="J75" s="488" t="s">
        <v>616</v>
      </c>
      <c r="K75" s="488" t="s">
        <v>121</v>
      </c>
      <c r="L75" s="492"/>
      <c r="M75" s="492"/>
    </row>
    <row r="76" spans="4:13" ht="15" x14ac:dyDescent="0.25">
      <c r="D76" s="488" t="s">
        <v>584</v>
      </c>
      <c r="E76" s="488" t="s">
        <v>585</v>
      </c>
      <c r="F76" s="493"/>
      <c r="G76" s="494"/>
      <c r="H76" s="491">
        <v>84</v>
      </c>
      <c r="I76" s="488" t="s">
        <v>553</v>
      </c>
      <c r="J76" s="488" t="s">
        <v>617</v>
      </c>
      <c r="K76" s="488" t="s">
        <v>110</v>
      </c>
      <c r="L76" s="492"/>
      <c r="M76" s="492"/>
    </row>
    <row r="77" spans="4:13" ht="15" x14ac:dyDescent="0.25">
      <c r="D77" s="488" t="s">
        <v>586</v>
      </c>
      <c r="E77" s="488" t="s">
        <v>587</v>
      </c>
      <c r="F77" s="68"/>
      <c r="G77" s="151"/>
      <c r="H77" s="491">
        <v>32</v>
      </c>
      <c r="I77" s="488" t="s">
        <v>618</v>
      </c>
      <c r="J77" s="488" t="s">
        <v>617</v>
      </c>
      <c r="K77" s="488" t="s">
        <v>466</v>
      </c>
      <c r="L77" s="68"/>
      <c r="M77" s="68"/>
    </row>
    <row r="78" spans="4:13" ht="15" x14ac:dyDescent="0.25">
      <c r="D78" s="488" t="s">
        <v>588</v>
      </c>
      <c r="E78" s="488" t="s">
        <v>589</v>
      </c>
      <c r="F78" s="68"/>
      <c r="G78" s="151"/>
      <c r="H78" s="491">
        <v>36</v>
      </c>
      <c r="I78" s="488" t="s">
        <v>618</v>
      </c>
      <c r="J78" s="488" t="s">
        <v>619</v>
      </c>
      <c r="K78" s="488" t="s">
        <v>82</v>
      </c>
      <c r="L78" s="68"/>
      <c r="M78" s="68"/>
    </row>
    <row r="79" spans="4:13" ht="15" x14ac:dyDescent="0.25">
      <c r="D79" s="488" t="s">
        <v>590</v>
      </c>
      <c r="E79" s="488" t="s">
        <v>591</v>
      </c>
      <c r="F79" s="68"/>
      <c r="G79" s="151"/>
      <c r="H79" s="491">
        <v>104</v>
      </c>
      <c r="I79" s="488" t="s">
        <v>620</v>
      </c>
      <c r="J79" s="488" t="s">
        <v>621</v>
      </c>
      <c r="K79" s="488" t="s">
        <v>110</v>
      </c>
      <c r="L79" s="68"/>
      <c r="M79" s="68"/>
    </row>
    <row r="80" spans="4:13" ht="15" x14ac:dyDescent="0.25">
      <c r="D80" s="488" t="s">
        <v>592</v>
      </c>
      <c r="E80" s="488" t="s">
        <v>593</v>
      </c>
      <c r="F80" s="68"/>
      <c r="G80" s="151"/>
      <c r="H80" s="491">
        <v>31</v>
      </c>
      <c r="I80" s="488" t="s">
        <v>622</v>
      </c>
      <c r="J80" s="488" t="s">
        <v>623</v>
      </c>
      <c r="K80" s="488" t="s">
        <v>82</v>
      </c>
      <c r="L80" s="68"/>
      <c r="M80" s="68"/>
    </row>
    <row r="81" spans="4:13" ht="15" x14ac:dyDescent="0.25">
      <c r="D81" s="488" t="s">
        <v>594</v>
      </c>
      <c r="E81" s="488" t="s">
        <v>595</v>
      </c>
      <c r="F81" s="68"/>
      <c r="G81" s="151"/>
      <c r="H81" s="491">
        <v>46</v>
      </c>
      <c r="I81" s="488" t="s">
        <v>624</v>
      </c>
      <c r="J81" s="488" t="s">
        <v>625</v>
      </c>
      <c r="K81" s="488" t="s">
        <v>91</v>
      </c>
      <c r="L81" s="68"/>
      <c r="M81" s="68"/>
    </row>
    <row r="82" spans="4:13" ht="15" x14ac:dyDescent="0.25">
      <c r="D82" s="488" t="s">
        <v>596</v>
      </c>
      <c r="E82" s="488" t="s">
        <v>597</v>
      </c>
      <c r="F82" s="68"/>
      <c r="G82" s="151"/>
      <c r="H82" s="491">
        <v>42</v>
      </c>
      <c r="I82" s="488" t="s">
        <v>626</v>
      </c>
      <c r="J82" s="488" t="s">
        <v>627</v>
      </c>
      <c r="K82" s="488" t="s">
        <v>91</v>
      </c>
      <c r="L82" s="68"/>
      <c r="M82" s="68"/>
    </row>
    <row r="83" spans="4:13" ht="15" x14ac:dyDescent="0.25">
      <c r="D83" s="488" t="s">
        <v>598</v>
      </c>
      <c r="E83" s="488" t="s">
        <v>599</v>
      </c>
      <c r="F83" s="68"/>
      <c r="G83" s="151"/>
      <c r="H83" s="491">
        <v>31</v>
      </c>
      <c r="I83" s="488" t="s">
        <v>628</v>
      </c>
      <c r="J83" s="488" t="s">
        <v>627</v>
      </c>
      <c r="K83" s="488" t="s">
        <v>77</v>
      </c>
      <c r="L83" s="68"/>
      <c r="M83" s="68"/>
    </row>
    <row r="84" spans="4:13" ht="15" x14ac:dyDescent="0.25">
      <c r="D84" s="488" t="s">
        <v>600</v>
      </c>
      <c r="E84" s="488" t="s">
        <v>601</v>
      </c>
      <c r="F84" s="68"/>
      <c r="G84" s="151"/>
      <c r="H84" s="491">
        <v>46</v>
      </c>
      <c r="I84" s="488" t="s">
        <v>629</v>
      </c>
      <c r="J84" s="488" t="s">
        <v>630</v>
      </c>
      <c r="K84" s="488" t="s">
        <v>121</v>
      </c>
      <c r="L84" s="68"/>
      <c r="M84" s="68"/>
    </row>
  </sheetData>
  <mergeCells count="30">
    <mergeCell ref="K63:M63"/>
    <mergeCell ref="U10:U11"/>
    <mergeCell ref="V10:V11"/>
    <mergeCell ref="A54:A55"/>
    <mergeCell ref="A56:A58"/>
    <mergeCell ref="B58:C58"/>
    <mergeCell ref="Q10:Q11"/>
    <mergeCell ref="O9:O11"/>
    <mergeCell ref="P9:T9"/>
    <mergeCell ref="B10:B11"/>
    <mergeCell ref="C10:C11"/>
    <mergeCell ref="D10:D11"/>
    <mergeCell ref="E10:E11"/>
    <mergeCell ref="F10:F11"/>
    <mergeCell ref="G10:I10"/>
    <mergeCell ref="J10:J11"/>
    <mergeCell ref="P10:P11"/>
    <mergeCell ref="A3:T3"/>
    <mergeCell ref="A4:T4"/>
    <mergeCell ref="A5:T5"/>
    <mergeCell ref="A9:A11"/>
    <mergeCell ref="B9:D9"/>
    <mergeCell ref="E9:J9"/>
    <mergeCell ref="K9:K11"/>
    <mergeCell ref="L9:L11"/>
    <mergeCell ref="M9:M11"/>
    <mergeCell ref="N9:N11"/>
    <mergeCell ref="R10:R11"/>
    <mergeCell ref="S10:S11"/>
    <mergeCell ref="T10:T11"/>
  </mergeCells>
  <pageMargins left="0.7" right="0.7" top="0.75" bottom="0.75" header="0.3" footer="0.3"/>
  <pageSetup paperSize="9" scale="43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BF93"/>
  <sheetViews>
    <sheetView showGridLines="0" zoomScale="75" zoomScaleNormal="75" workbookViewId="0">
      <pane xSplit="1" ySplit="11" topLeftCell="B38" activePane="bottomRight" state="frozen"/>
      <selection pane="topRight" activeCell="B1" sqref="B1"/>
      <selection pane="bottomLeft" activeCell="A12" sqref="A12"/>
      <selection pane="bottomRight" activeCell="M74" sqref="M74"/>
    </sheetView>
  </sheetViews>
  <sheetFormatPr baseColWidth="10" defaultRowHeight="14.25" x14ac:dyDescent="0.25"/>
  <cols>
    <col min="1" max="1" width="39.85546875" style="1" customWidth="1"/>
    <col min="2" max="2" width="9.7109375" style="1" customWidth="1"/>
    <col min="3" max="3" width="10.85546875" style="1" customWidth="1"/>
    <col min="4" max="5" width="9.7109375" style="1" customWidth="1"/>
    <col min="6" max="6" width="10.85546875" style="1" customWidth="1"/>
    <col min="7" max="7" width="9" style="107" customWidth="1"/>
    <col min="8" max="8" width="11.28515625" style="1" customWidth="1"/>
    <col min="9" max="9" width="12.140625" style="1" customWidth="1"/>
    <col min="10" max="10" width="10.42578125" style="1" customWidth="1"/>
    <col min="11" max="11" width="9.7109375" style="1" customWidth="1"/>
    <col min="12" max="12" width="11.5703125" style="1" customWidth="1"/>
    <col min="13" max="14" width="9.7109375" style="1" customWidth="1"/>
    <col min="15" max="15" width="9.7109375" style="107" customWidth="1"/>
    <col min="16" max="20" width="10.7109375" style="1" customWidth="1"/>
    <col min="21" max="21" width="14.28515625" style="1" hidden="1" customWidth="1"/>
    <col min="22" max="22" width="8.7109375" style="1" hidden="1" customWidth="1"/>
    <col min="23" max="27" width="0" style="1" hidden="1" customWidth="1"/>
    <col min="28" max="16384" width="11.42578125" style="1"/>
  </cols>
  <sheetData>
    <row r="3" spans="1:58" ht="15.75" x14ac:dyDescent="0.25">
      <c r="A3" s="510" t="s">
        <v>146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</row>
    <row r="4" spans="1:58" ht="15.75" x14ac:dyDescent="0.25">
      <c r="A4" s="510" t="s">
        <v>147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</row>
    <row r="5" spans="1:58" ht="15.75" x14ac:dyDescent="0.25">
      <c r="A5" s="510" t="s">
        <v>741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</row>
    <row r="7" spans="1:58" x14ac:dyDescent="0.25">
      <c r="A7" s="603" t="s">
        <v>45</v>
      </c>
      <c r="B7" s="603"/>
      <c r="L7" s="137"/>
    </row>
    <row r="8" spans="1:58" ht="15" thickBot="1" x14ac:dyDescent="0.3">
      <c r="A8" s="604" t="s">
        <v>46</v>
      </c>
      <c r="B8" s="604"/>
    </row>
    <row r="9" spans="1:58" s="2" customFormat="1" ht="16.5" customHeight="1" x14ac:dyDescent="0.25">
      <c r="A9" s="512" t="s">
        <v>34</v>
      </c>
      <c r="B9" s="515" t="s">
        <v>48</v>
      </c>
      <c r="C9" s="516"/>
      <c r="D9" s="517"/>
      <c r="E9" s="518" t="s">
        <v>10</v>
      </c>
      <c r="F9" s="519"/>
      <c r="G9" s="519"/>
      <c r="H9" s="519"/>
      <c r="I9" s="519"/>
      <c r="J9" s="520"/>
      <c r="K9" s="537" t="s">
        <v>222</v>
      </c>
      <c r="L9" s="524" t="s">
        <v>223</v>
      </c>
      <c r="M9" s="524" t="s">
        <v>39</v>
      </c>
      <c r="N9" s="524" t="s">
        <v>36</v>
      </c>
      <c r="O9" s="594" t="s">
        <v>37</v>
      </c>
      <c r="P9" s="528" t="s">
        <v>38</v>
      </c>
      <c r="Q9" s="529"/>
      <c r="R9" s="529"/>
      <c r="S9" s="529"/>
      <c r="T9" s="540"/>
      <c r="U9" s="167"/>
      <c r="V9" s="325"/>
    </row>
    <row r="10" spans="1:58" s="2" customFormat="1" ht="16.5" customHeight="1" x14ac:dyDescent="0.25">
      <c r="A10" s="513"/>
      <c r="B10" s="530" t="s">
        <v>1</v>
      </c>
      <c r="C10" s="532" t="s">
        <v>2</v>
      </c>
      <c r="D10" s="534" t="s">
        <v>3</v>
      </c>
      <c r="E10" s="522" t="s">
        <v>4</v>
      </c>
      <c r="F10" s="503" t="s">
        <v>5</v>
      </c>
      <c r="G10" s="505" t="s">
        <v>9</v>
      </c>
      <c r="H10" s="505"/>
      <c r="I10" s="505"/>
      <c r="J10" s="506" t="s">
        <v>8</v>
      </c>
      <c r="K10" s="538"/>
      <c r="L10" s="525"/>
      <c r="M10" s="525"/>
      <c r="N10" s="525"/>
      <c r="O10" s="595"/>
      <c r="P10" s="508" t="s">
        <v>41</v>
      </c>
      <c r="Q10" s="497" t="s">
        <v>40</v>
      </c>
      <c r="R10" s="497" t="s">
        <v>43</v>
      </c>
      <c r="S10" s="497" t="s">
        <v>744</v>
      </c>
      <c r="T10" s="534" t="s">
        <v>44</v>
      </c>
      <c r="U10" s="558" t="s">
        <v>224</v>
      </c>
      <c r="V10" s="602" t="s">
        <v>225</v>
      </c>
      <c r="W10" s="601"/>
    </row>
    <row r="11" spans="1:58" s="2" customFormat="1" ht="56.25" customHeight="1" thickBot="1" x14ac:dyDescent="0.3">
      <c r="A11" s="514"/>
      <c r="B11" s="531"/>
      <c r="C11" s="533"/>
      <c r="D11" s="535"/>
      <c r="E11" s="523"/>
      <c r="F11" s="504"/>
      <c r="G11" s="175" t="s">
        <v>6</v>
      </c>
      <c r="H11" s="369" t="s">
        <v>7</v>
      </c>
      <c r="I11" s="368" t="s">
        <v>47</v>
      </c>
      <c r="J11" s="507"/>
      <c r="K11" s="539"/>
      <c r="L11" s="526"/>
      <c r="M11" s="526"/>
      <c r="N11" s="526"/>
      <c r="O11" s="596"/>
      <c r="P11" s="509"/>
      <c r="Q11" s="498"/>
      <c r="R11" s="498"/>
      <c r="S11" s="498"/>
      <c r="T11" s="535"/>
      <c r="U11" s="558"/>
      <c r="V11" s="602"/>
      <c r="W11" s="601"/>
      <c r="X11" s="178"/>
      <c r="Y11" s="178"/>
    </row>
    <row r="12" spans="1:58" ht="16.5" x14ac:dyDescent="0.25">
      <c r="A12" s="48" t="s">
        <v>11</v>
      </c>
      <c r="B12" s="252">
        <f t="shared" ref="B12:K12" si="0">SUM(B13,B22,B27,B32,B36)</f>
        <v>8618</v>
      </c>
      <c r="C12" s="234">
        <f t="shared" si="0"/>
        <v>3129</v>
      </c>
      <c r="D12" s="237">
        <f t="shared" si="0"/>
        <v>11747</v>
      </c>
      <c r="E12" s="252">
        <f t="shared" si="0"/>
        <v>8561</v>
      </c>
      <c r="F12" s="234">
        <f t="shared" si="0"/>
        <v>2856</v>
      </c>
      <c r="G12" s="234">
        <f t="shared" si="0"/>
        <v>33</v>
      </c>
      <c r="H12" s="234">
        <f t="shared" si="0"/>
        <v>13</v>
      </c>
      <c r="I12" s="234">
        <f t="shared" si="0"/>
        <v>46</v>
      </c>
      <c r="J12" s="237">
        <f>SUM(J13,J22,J27,J32,J36)</f>
        <v>8607</v>
      </c>
      <c r="K12" s="252">
        <f t="shared" si="0"/>
        <v>217</v>
      </c>
      <c r="L12" s="108">
        <f>L13+L22+L27+L32+L36</f>
        <v>181</v>
      </c>
      <c r="M12" s="234">
        <f>SUM(M13,M22,M27,M32,M36)</f>
        <v>67573</v>
      </c>
      <c r="N12" s="234">
        <f>SUM(N13,N22,N27,N32,N36)</f>
        <v>48231</v>
      </c>
      <c r="O12" s="237">
        <f>SUM(O13,O22,O27,O32,O36)</f>
        <v>46022</v>
      </c>
      <c r="P12" s="253">
        <f>IFERROR(O12/J12,0)</f>
        <v>5.3470431044498667</v>
      </c>
      <c r="Q12" s="63">
        <f t="shared" ref="Q12:Q22" si="1">(E12+F12+G12+H12)/L12</f>
        <v>63.331491712707184</v>
      </c>
      <c r="R12" s="63">
        <f>IFERROR((N12/M12)*100,0)</f>
        <v>71.376141358234804</v>
      </c>
      <c r="S12" s="63">
        <f>IFERROR((I12/J12)*1000,0)</f>
        <v>5.3444870454281395</v>
      </c>
      <c r="T12" s="66">
        <f>(M12-N12)/(E12+F12+G12+H12)</f>
        <v>1.6873418825787316</v>
      </c>
      <c r="U12" s="126"/>
      <c r="V12" s="366"/>
      <c r="W12" s="367"/>
    </row>
    <row r="13" spans="1:58" ht="16.5" x14ac:dyDescent="0.25">
      <c r="A13" s="45" t="s">
        <v>12</v>
      </c>
      <c r="B13" s="254">
        <f>SUM(B14:B21)</f>
        <v>5792</v>
      </c>
      <c r="C13" s="255">
        <f t="shared" ref="C13:O13" si="2">SUM(C14:C21)</f>
        <v>2319</v>
      </c>
      <c r="D13" s="255">
        <f t="shared" si="2"/>
        <v>8111</v>
      </c>
      <c r="E13" s="254">
        <f t="shared" si="2"/>
        <v>5799</v>
      </c>
      <c r="F13" s="255">
        <f t="shared" si="2"/>
        <v>2062</v>
      </c>
      <c r="G13" s="255">
        <f t="shared" si="2"/>
        <v>0</v>
      </c>
      <c r="H13" s="255">
        <f t="shared" si="2"/>
        <v>0</v>
      </c>
      <c r="I13" s="255">
        <f t="shared" si="2"/>
        <v>0</v>
      </c>
      <c r="J13" s="256">
        <f t="shared" si="2"/>
        <v>5799</v>
      </c>
      <c r="K13" s="459">
        <f t="shared" si="2"/>
        <v>105</v>
      </c>
      <c r="L13" s="255">
        <f t="shared" si="2"/>
        <v>80</v>
      </c>
      <c r="M13" s="255">
        <f t="shared" si="2"/>
        <v>28712</v>
      </c>
      <c r="N13" s="255">
        <f t="shared" si="2"/>
        <v>19619</v>
      </c>
      <c r="O13" s="256">
        <f t="shared" si="2"/>
        <v>18109</v>
      </c>
      <c r="P13" s="257">
        <f>IFERROR(O13/J13,0)</f>
        <v>3.1227797896189</v>
      </c>
      <c r="Q13" s="258">
        <f t="shared" si="1"/>
        <v>98.262500000000003</v>
      </c>
      <c r="R13" s="259">
        <f>IFERROR((N13/M13)*100,0)</f>
        <v>68.330314850933405</v>
      </c>
      <c r="S13" s="258">
        <f>IFERROR((I13/J13)*1000,0)</f>
        <v>0</v>
      </c>
      <c r="T13" s="382">
        <f>(M13-N13)/(E13+F13+G13+H13)</f>
        <v>1.1567230632235084</v>
      </c>
      <c r="U13" s="379">
        <f>SUM(U14:U44,U42:U44)</f>
        <v>47</v>
      </c>
      <c r="V13" s="95"/>
    </row>
    <row r="14" spans="1:58" ht="16.5" x14ac:dyDescent="0.25">
      <c r="A14" s="46" t="s">
        <v>13</v>
      </c>
      <c r="B14" s="232">
        <f>ENERO!B14+FEBRERO!B14+MARZO!B14+ABRIL!B14+MAYO!B14+JUNIO!B15+JULIO!B14+AGOSTO!B14+SEPTIEMBRE!B14+OCTUBRE!B14+NOVIEMBRE!B14+DICIEMBRE!B14</f>
        <v>3646</v>
      </c>
      <c r="C14" s="103">
        <f>ENERO!C14+FEBRERO!C14+MARZO!C14+ABRIL!C14+MAYO!C14+JUNIO!C15+JULIO!C14+AGOSTO!C14+SEPTIEMBRE!C14+OCTUBRE!C14+NOVIEMBRE!C14+DICIEMBRE!C14</f>
        <v>1350</v>
      </c>
      <c r="D14" s="213">
        <f>SUM(B14:C14)</f>
        <v>4996</v>
      </c>
      <c r="E14" s="103">
        <f>ENERO!E14+FEBRERO!E14+MARZO!E14+ABRIL!E14+MAYO!E14+JUNIO!E15+JULIO!E14+AGOSTO!E14+SEPTIEMBRE!E14+OCTUBRE!E14+NOVIEMBRE!E14+DICIEMBRE!E14</f>
        <v>4044</v>
      </c>
      <c r="F14" s="110">
        <f>ENERO!F14+FEBRERO!F14+MARZO!F14+ABRIL!F14+MAYO!F14+JUNIO!F15+JULIO!F14+AGOSTO!F14+SEPTIEMBRE!F14+OCTUBRE!F14+NOVIEMBRE!F14+DICIEMBRE!F14</f>
        <v>700</v>
      </c>
      <c r="G14" s="110">
        <f>ENERO!G14+FEBRERO!G14+MARZO!G14+ABRIL!G14+MAYO!G14+JUNIO!G15+JULIO!G14+AGOSTO!G14+SEPTIEMBRE!G14+OCTUBRE!G14+NOVIEMBRE!G14+DICIEMBRE!G14</f>
        <v>0</v>
      </c>
      <c r="H14" s="110">
        <f>ENERO!H14+FEBRERO!H14+MARZO!H14+ABRIL!H14+MAYO!H14+JUNIO!H15+JULIO!H14+AGOSTO!H14+SEPTIEMBRE!H14+OCTUBRE!H14+NOVIEMBRE!H14+DICIEMBRE!H14</f>
        <v>0</v>
      </c>
      <c r="I14" s="370">
        <f>SUM(G14:H14)</f>
        <v>0</v>
      </c>
      <c r="J14" s="213">
        <f>SUM(E14,I14)</f>
        <v>4044</v>
      </c>
      <c r="K14" s="110">
        <v>64</v>
      </c>
      <c r="L14" s="110">
        <v>57</v>
      </c>
      <c r="M14" s="110">
        <f>ENERO!M14+FEBRERO!M14+MARZO!M14+ABRIL!M14+MAYO!M14+JUNIO!M15+JULIO!M14+AGOSTO!M14+SEPTIEMBRE!M14+OCTUBRE!M14+NOVIEMBRE!M14+DICIEMBRE!M14</f>
        <v>20772</v>
      </c>
      <c r="N14" s="110">
        <f>ENERO!N14+FEBRERO!N14+MARZO!N14+ABRIL!N14+MAYO!N14+JUNIO!N15+JULIO!N14+AGOSTO!N14+SEPTIEMBRE!N14+OCTUBRE!N14+NOVIEMBRE!N14+DICIEMBRE!N14</f>
        <v>14394</v>
      </c>
      <c r="O14" s="110">
        <f>ENERO!O14+FEBRERO!O14+MARZO!O14+ABRIL!O14+MAYO!O14+JUNIO!O15+JULIO!O14+AGOSTO!O14+SEPTIEMBRE!O14+OCTUBRE!O14+NOVIEMBRE!O14+DICIEMBRE!O14</f>
        <v>13544</v>
      </c>
      <c r="P14" s="216">
        <f>IFERROR(O14/J14,0)</f>
        <v>3.3491592482690407</v>
      </c>
      <c r="Q14" s="190">
        <f t="shared" si="1"/>
        <v>83.228070175438603</v>
      </c>
      <c r="R14" s="217">
        <f>IFERROR((N14/M14)*100,0)</f>
        <v>69.295205083766604</v>
      </c>
      <c r="S14" s="242">
        <f>IFERROR((I14/J14)*1000,0)</f>
        <v>0</v>
      </c>
      <c r="T14" s="361">
        <f t="shared" ref="T14:T43" si="3">(M14-N14)/(E14+F14+G14+H14)</f>
        <v>1.3444350758853287</v>
      </c>
      <c r="U14" s="380">
        <v>6</v>
      </c>
      <c r="V14" s="95"/>
    </row>
    <row r="15" spans="1:58" s="148" customFormat="1" ht="16.5" x14ac:dyDescent="0.25">
      <c r="A15" s="450" t="s">
        <v>239</v>
      </c>
      <c r="B15" s="232">
        <f>ENERO!B15+FEBRERO!B15+MARZO!B15+ABRIL!B15+MAYO!B15+JUNIO!B16+JULIO!B15+AGOSTO!B15+SEPTIEMBRE!B15+OCTUBRE!B15+NOVIEMBRE!B15+DICIEMBRE!B15</f>
        <v>732</v>
      </c>
      <c r="C15" s="103">
        <f>ENERO!C15+FEBRERO!C15+MARZO!C15+ABRIL!C15+MAYO!C15+JUNIO!C16+JULIO!C15+AGOSTO!C15+SEPTIEMBRE!C15+OCTUBRE!C15+NOVIEMBRE!C15+DICIEMBRE!C15</f>
        <v>48</v>
      </c>
      <c r="D15" s="213">
        <f>SUM(B15:C15)</f>
        <v>780</v>
      </c>
      <c r="E15" s="110">
        <f>ENERO!E15+FEBRERO!E15+MARZO!E15+ABRIL!E15+MAYO!E15+JUNIO!E16+JULIO!E15+AGOSTO!E15+SEPTIEMBRE!E15+OCTUBRE!E15+NOVIEMBRE!E15+DICIEMBRE!E15</f>
        <v>776</v>
      </c>
      <c r="F15" s="110">
        <f>ENERO!F15+FEBRERO!F15+MARZO!F15+ABRIL!F15+MAYO!F15+JUNIO!F16+JULIO!F15+AGOSTO!F15+SEPTIEMBRE!F15+OCTUBRE!F15+NOVIEMBRE!F15+DICIEMBRE!F15</f>
        <v>9</v>
      </c>
      <c r="G15" s="110">
        <f>ENERO!G15+FEBRERO!G15+MARZO!G15+ABRIL!G15+MAYO!G15+JUNIO!G16+JULIO!G15+AGOSTO!G15+SEPTIEMBRE!G15+OCTUBRE!G15+NOVIEMBRE!G15+DICIEMBRE!G15</f>
        <v>0</v>
      </c>
      <c r="H15" s="110">
        <f>ENERO!H15+FEBRERO!H15+MARZO!H15+ABRIL!H15+MAYO!H15+JUNIO!H16+JULIO!H15+AGOSTO!H15+SEPTIEMBRE!H15+OCTUBRE!H15+NOVIEMBRE!H15+DICIEMBRE!H15</f>
        <v>0</v>
      </c>
      <c r="I15" s="370">
        <f>G15+H15</f>
        <v>0</v>
      </c>
      <c r="J15" s="213">
        <f>SUM(E15,I15)</f>
        <v>776</v>
      </c>
      <c r="K15" s="110">
        <v>3</v>
      </c>
      <c r="L15" s="110">
        <v>5</v>
      </c>
      <c r="M15" s="110">
        <f>ENERO!M15+FEBRERO!M15+MARZO!M15+ABRIL!M15+MAYO!M15+JUNIO!M16+JULIO!M15+AGOSTO!M15+SEPTIEMBRE!M15+OCTUBRE!M15+NOVIEMBRE!M15+DICIEMBRE!M15</f>
        <v>1877</v>
      </c>
      <c r="N15" s="110">
        <f>ENERO!N15+FEBRERO!N15+MARZO!N15+ABRIL!N15+MAYO!N15+JUNIO!N16+JULIO!N15+AGOSTO!N15+SEPTIEMBRE!N15+OCTUBRE!N15+NOVIEMBRE!N15+DICIEMBRE!N15</f>
        <v>1153</v>
      </c>
      <c r="O15" s="110">
        <f>ENERO!O15+FEBRERO!O15+MARZO!O15+ABRIL!O15+MAYO!O15+JUNIO!O16+JULIO!O15+AGOSTO!O15+SEPTIEMBRE!O15+OCTUBRE!O15+NOVIEMBRE!O15+DICIEMBRE!O15</f>
        <v>1396</v>
      </c>
      <c r="P15" s="216">
        <f>IFERROR(O15/J15,0)</f>
        <v>1.7989690721649485</v>
      </c>
      <c r="Q15" s="190">
        <f t="shared" si="1"/>
        <v>157</v>
      </c>
      <c r="R15" s="217">
        <f>IFERROR((N15/M15)*100,0)</f>
        <v>61.427810335641986</v>
      </c>
      <c r="S15" s="242">
        <f t="shared" ref="S15:S21" si="4">IFERROR((I15/J15)*1000,0)</f>
        <v>0</v>
      </c>
      <c r="T15" s="361">
        <f t="shared" si="3"/>
        <v>0.92229299363057327</v>
      </c>
      <c r="U15" s="128"/>
      <c r="V15" s="95"/>
      <c r="W15" s="1"/>
      <c r="X15" s="1"/>
      <c r="Y15" s="1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</row>
    <row r="16" spans="1:58" ht="16.5" x14ac:dyDescent="0.25">
      <c r="A16" s="46" t="s">
        <v>14</v>
      </c>
      <c r="B16" s="232">
        <f>ENERO!B16+FEBRERO!B16+MARZO!B16+ABRIL!B16+MAYO!B16+JUNIO!B17+JULIO!B16+AGOSTO!B16+SEPTIEMBRE!B16+OCTUBRE!B16+NOVIEMBRE!B16+DICIEMBRE!B16</f>
        <v>379</v>
      </c>
      <c r="C16" s="103">
        <f>ENERO!C16+FEBRERO!C16+MARZO!C16+ABRIL!C16+MAYO!C16+JUNIO!C17+JULIO!C16+AGOSTO!C16+SEPTIEMBRE!C16+OCTUBRE!C16+NOVIEMBRE!C16+DICIEMBRE!C16</f>
        <v>237</v>
      </c>
      <c r="D16" s="213">
        <f t="shared" ref="D16:D21" si="5">SUM(B16:C16)</f>
        <v>616</v>
      </c>
      <c r="E16" s="110">
        <f>ENERO!E16+FEBRERO!E16+MARZO!E16+ABRIL!E16+MAYO!E16+JUNIO!E17+JULIO!E16+AGOSTO!E16+SEPTIEMBRE!E16+OCTUBRE!E16+NOVIEMBRE!E16+DICIEMBRE!E16</f>
        <v>569</v>
      </c>
      <c r="F16" s="110">
        <f>ENERO!F16+FEBRERO!F16+MARZO!F16+ABRIL!F16+MAYO!F16+JUNIO!F17+JULIO!F16+AGOSTO!F16+SEPTIEMBRE!F16+OCTUBRE!F16+NOVIEMBRE!F16+DICIEMBRE!F16</f>
        <v>46</v>
      </c>
      <c r="G16" s="110">
        <f>ENERO!G16+FEBRERO!G16+MARZO!G16+ABRIL!G16+MAYO!G16+JUNIO!G17+JULIO!G16+AGOSTO!G16+SEPTIEMBRE!G16+OCTUBRE!G16+NOVIEMBRE!G16+DICIEMBRE!G16</f>
        <v>0</v>
      </c>
      <c r="H16" s="110">
        <f>ENERO!H16+FEBRERO!H16+MARZO!H16+ABRIL!H16+MAYO!H16+JUNIO!H17+JULIO!H16+AGOSTO!H16+SEPTIEMBRE!H16+OCTUBRE!H16+NOVIEMBRE!H16+DICIEMBRE!H16</f>
        <v>0</v>
      </c>
      <c r="I16" s="370">
        <f>G16+H16</f>
        <v>0</v>
      </c>
      <c r="J16" s="213">
        <f t="shared" ref="J16:J21" si="6">SUM(E16,I16)</f>
        <v>569</v>
      </c>
      <c r="K16" s="110">
        <v>9</v>
      </c>
      <c r="L16" s="110">
        <v>7</v>
      </c>
      <c r="M16" s="110">
        <f>ENERO!M16+FEBRERO!M16+MARZO!M16+ABRIL!M16+MAYO!M16+JUNIO!M17+JULIO!M16+AGOSTO!M16+SEPTIEMBRE!M16+OCTUBRE!M16+NOVIEMBRE!M16+DICIEMBRE!M16</f>
        <v>2363</v>
      </c>
      <c r="N16" s="110">
        <f>ENERO!N16+FEBRERO!N16+MARZO!N16+ABRIL!N16+MAYO!N16+JUNIO!N17+JULIO!N16+AGOSTO!N16+SEPTIEMBRE!N16+OCTUBRE!N16+NOVIEMBRE!N16+DICIEMBRE!N16</f>
        <v>1527</v>
      </c>
      <c r="O16" s="110">
        <f>ENERO!O16+FEBRERO!O16+MARZO!O16+ABRIL!O16+MAYO!O16+JUNIO!O17+JULIO!O16+AGOSTO!O16+SEPTIEMBRE!O16+OCTUBRE!O16+NOVIEMBRE!O16+DICIEMBRE!O16</f>
        <v>1801</v>
      </c>
      <c r="P16" s="216">
        <f t="shared" ref="P16:P21" si="7">IFERROR(O16/J16,0)</f>
        <v>3.1652021089630931</v>
      </c>
      <c r="Q16" s="190">
        <f t="shared" si="1"/>
        <v>87.857142857142861</v>
      </c>
      <c r="R16" s="217">
        <f t="shared" ref="R16:R21" si="8">IFERROR((N16/M16)*100,0)</f>
        <v>64.621244181125689</v>
      </c>
      <c r="S16" s="242">
        <f t="shared" si="4"/>
        <v>0</v>
      </c>
      <c r="T16" s="361">
        <f t="shared" si="3"/>
        <v>1.359349593495935</v>
      </c>
      <c r="U16" s="128"/>
      <c r="V16" s="95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</row>
    <row r="17" spans="1:58" s="148" customFormat="1" ht="16.5" x14ac:dyDescent="0.25">
      <c r="A17" s="450" t="s">
        <v>471</v>
      </c>
      <c r="B17" s="232">
        <f>ENERO!B17+FEBRERO!B17+MARZO!B17+ABRIL!B17+MAYO!B17+JUNIO!B18+JULIO!B17+AGOSTO!B17+SEPTIEMBRE!B17+OCTUBRE!B17+NOVIEMBRE!B17+DICIEMBRE!B17</f>
        <v>61</v>
      </c>
      <c r="C17" s="103">
        <f>ENERO!C17+FEBRERO!C17+MARZO!C17+ABRIL!C17+MAYO!C17+JUNIO!C18+JULIO!C17+AGOSTO!C17+SEPTIEMBRE!C17+OCTUBRE!C17+NOVIEMBRE!C17+DICIEMBRE!C17</f>
        <v>5</v>
      </c>
      <c r="D17" s="213">
        <f t="shared" si="5"/>
        <v>66</v>
      </c>
      <c r="E17" s="110">
        <f>ENERO!E17+FEBRERO!E17+MARZO!E17+ABRIL!E17+MAYO!E17+JUNIO!E18+JULIO!E17+AGOSTO!E17+SEPTIEMBRE!E17+OCTUBRE!E17+NOVIEMBRE!E17+DICIEMBRE!E17</f>
        <v>66</v>
      </c>
      <c r="F17" s="110">
        <f>ENERO!F17+FEBRERO!F17+MARZO!F17+ABRIL!F17+MAYO!F17+JUNIO!F18+JULIO!F17+AGOSTO!F17+SEPTIEMBRE!F17+OCTUBRE!F17+NOVIEMBRE!F17+DICIEMBRE!F17</f>
        <v>0</v>
      </c>
      <c r="G17" s="110">
        <f>ENERO!G17+FEBRERO!G17+MARZO!G17+ABRIL!G17+MAYO!G17+JUNIO!G18+JULIO!G17+AGOSTO!G17+SEPTIEMBRE!G17+OCTUBRE!G17+NOVIEMBRE!G17+DICIEMBRE!G17</f>
        <v>0</v>
      </c>
      <c r="H17" s="110">
        <f>ENERO!H17+FEBRERO!H17+MARZO!H17+ABRIL!H17+MAYO!H17+JUNIO!H18+JULIO!H17+AGOSTO!H17+SEPTIEMBRE!H17+OCTUBRE!H17+NOVIEMBRE!H17+DICIEMBRE!H17</f>
        <v>0</v>
      </c>
      <c r="I17" s="370">
        <f>G17+H17</f>
        <v>0</v>
      </c>
      <c r="J17" s="213">
        <f t="shared" si="6"/>
        <v>66</v>
      </c>
      <c r="K17" s="110">
        <v>1</v>
      </c>
      <c r="L17" s="110">
        <v>1</v>
      </c>
      <c r="M17" s="110">
        <f>ENERO!M17+FEBRERO!M17+MARZO!M17+ABRIL!M17+MAYO!M17+JUNIO!M18+JULIO!M17+AGOSTO!M17+SEPTIEMBRE!M17+OCTUBRE!M17+NOVIEMBRE!M17+DICIEMBRE!M17</f>
        <v>258</v>
      </c>
      <c r="N17" s="110">
        <f>ENERO!N17+FEBRERO!N17+MARZO!N17+ABRIL!N17+MAYO!N17+JUNIO!N18+JULIO!N17+AGOSTO!N17+SEPTIEMBRE!N17+OCTUBRE!N17+NOVIEMBRE!N17+DICIEMBRE!N17</f>
        <v>121</v>
      </c>
      <c r="O17" s="110">
        <f>ENERO!O17+FEBRERO!O17+MARZO!O17+ABRIL!O17+MAYO!O17+JUNIO!O18+JULIO!O17+AGOSTO!O17+SEPTIEMBRE!O17+OCTUBRE!O17+NOVIEMBRE!O17+DICIEMBRE!O17</f>
        <v>92</v>
      </c>
      <c r="P17" s="216">
        <f t="shared" si="7"/>
        <v>1.393939393939394</v>
      </c>
      <c r="Q17" s="190">
        <f t="shared" si="1"/>
        <v>66</v>
      </c>
      <c r="R17" s="217">
        <f t="shared" si="8"/>
        <v>46.899224806201552</v>
      </c>
      <c r="S17" s="242">
        <f t="shared" si="4"/>
        <v>0</v>
      </c>
      <c r="T17" s="361">
        <f t="shared" si="3"/>
        <v>2.0757575757575757</v>
      </c>
      <c r="U17" s="128"/>
      <c r="V17" s="95"/>
      <c r="W17" s="1"/>
      <c r="X17" s="1"/>
      <c r="Y17" s="1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</row>
    <row r="18" spans="1:58" ht="16.5" x14ac:dyDescent="0.25">
      <c r="A18" s="46" t="s">
        <v>15</v>
      </c>
      <c r="B18" s="232">
        <f>ENERO!B18+FEBRERO!B18+MARZO!B18+ABRIL!B18+MAYO!B18+JUNIO!B19+JULIO!B18+AGOSTO!B18+SEPTIEMBRE!B18+OCTUBRE!B18+NOVIEMBRE!B18+DICIEMBRE!B18</f>
        <v>29</v>
      </c>
      <c r="C18" s="103">
        <f>ENERO!C18+FEBRERO!C18+MARZO!C18+ABRIL!C18+MAYO!C18+JUNIO!C19+JULIO!C18+AGOSTO!C18+SEPTIEMBRE!C18+OCTUBRE!C18+NOVIEMBRE!C18+DICIEMBRE!C18</f>
        <v>8</v>
      </c>
      <c r="D18" s="213">
        <f t="shared" si="5"/>
        <v>37</v>
      </c>
      <c r="E18" s="110">
        <f>ENERO!E18+FEBRERO!E18+MARZO!E18+ABRIL!E18+MAYO!E18+JUNIO!E19+JULIO!E18+AGOSTO!E18+SEPTIEMBRE!E18+OCTUBRE!E18+NOVIEMBRE!E18+DICIEMBRE!E18</f>
        <v>32</v>
      </c>
      <c r="F18" s="110">
        <f>ENERO!F18+FEBRERO!F18+MARZO!F18+ABRIL!F18+MAYO!F18+JUNIO!F19+JULIO!F18+AGOSTO!F18+SEPTIEMBRE!F18+OCTUBRE!F18+NOVIEMBRE!F18+DICIEMBRE!F18</f>
        <v>4</v>
      </c>
      <c r="G18" s="110">
        <f>ENERO!G18+FEBRERO!G18+MARZO!G18+ABRIL!G18+MAYO!G18+JUNIO!G19+JULIO!G18+AGOSTO!G18+SEPTIEMBRE!G18+OCTUBRE!G18+NOVIEMBRE!G18+DICIEMBRE!G18</f>
        <v>0</v>
      </c>
      <c r="H18" s="110">
        <f>ENERO!H18+FEBRERO!H18+MARZO!H18+ABRIL!H18+MAYO!H18+JUNIO!H19+JULIO!H18+AGOSTO!H18+SEPTIEMBRE!H18+OCTUBRE!H18+NOVIEMBRE!H18+DICIEMBRE!H18</f>
        <v>0</v>
      </c>
      <c r="I18" s="370">
        <f>SUM(G18:H18)</f>
        <v>0</v>
      </c>
      <c r="J18" s="213">
        <f>SUM(E18,I18)</f>
        <v>32</v>
      </c>
      <c r="K18" s="110">
        <v>4</v>
      </c>
      <c r="L18" s="110">
        <v>1</v>
      </c>
      <c r="M18" s="110">
        <f>ENERO!M18+FEBRERO!M18+MARZO!M18+ABRIL!M18+MAYO!M18+JUNIO!M19+JULIO!M18+AGOSTO!M18+SEPTIEMBRE!M18+OCTUBRE!M18+NOVIEMBRE!M18+DICIEMBRE!M18</f>
        <v>139</v>
      </c>
      <c r="N18" s="110">
        <f>ENERO!N18+FEBRERO!N18+MARZO!N18+ABRIL!N18+MAYO!N18+JUNIO!N19+JULIO!N18+AGOSTO!N18+SEPTIEMBRE!N18+OCTUBRE!N18+NOVIEMBRE!N18+DICIEMBRE!N18</f>
        <v>86</v>
      </c>
      <c r="O18" s="110">
        <f>ENERO!O18+FEBRERO!O18+MARZO!O18+ABRIL!O18+MAYO!O18+JUNIO!O19+JULIO!O18+AGOSTO!O18+SEPTIEMBRE!O18+OCTUBRE!O18+NOVIEMBRE!O18+DICIEMBRE!O18</f>
        <v>92</v>
      </c>
      <c r="P18" s="216">
        <f t="shared" si="7"/>
        <v>2.875</v>
      </c>
      <c r="Q18" s="190">
        <f t="shared" si="1"/>
        <v>36</v>
      </c>
      <c r="R18" s="217">
        <f t="shared" si="8"/>
        <v>61.870503597122308</v>
      </c>
      <c r="S18" s="242">
        <f t="shared" si="4"/>
        <v>0</v>
      </c>
      <c r="T18" s="361">
        <f t="shared" si="3"/>
        <v>1.4722222222222223</v>
      </c>
      <c r="U18" s="380">
        <v>1</v>
      </c>
      <c r="V18" s="95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</row>
    <row r="19" spans="1:58" ht="16.5" x14ac:dyDescent="0.25">
      <c r="A19" s="46" t="s">
        <v>16</v>
      </c>
      <c r="B19" s="232">
        <f>ENERO!B19+FEBRERO!B19+MARZO!B19+ABRIL!B19+MAYO!B19+JUNIO!B20+JULIO!B19+AGOSTO!B19+SEPTIEMBRE!B19+OCTUBRE!B19+NOVIEMBRE!B19+DICIEMBRE!B19</f>
        <v>17</v>
      </c>
      <c r="C19" s="103">
        <f>ENERO!C19+FEBRERO!C19+MARZO!C19+ABRIL!C19+MAYO!C19+JUNIO!C20+JULIO!C19+AGOSTO!C19+SEPTIEMBRE!C19+OCTUBRE!C19+NOVIEMBRE!C19+DICIEMBRE!C19</f>
        <v>11</v>
      </c>
      <c r="D19" s="213">
        <f t="shared" si="5"/>
        <v>28</v>
      </c>
      <c r="E19" s="110">
        <f>ENERO!E19+FEBRERO!E19+MARZO!E19+ABRIL!E19+MAYO!E19+JUNIO!E20+JULIO!E19+AGOSTO!E19+SEPTIEMBRE!E19+OCTUBRE!E19+NOVIEMBRE!E19+DICIEMBRE!E19</f>
        <v>24</v>
      </c>
      <c r="F19" s="110">
        <f>ENERO!F19+FEBRERO!F19+MARZO!F19+ABRIL!F19+MAYO!F19+JUNIO!F20+JULIO!F19+AGOSTO!F19+SEPTIEMBRE!F19+OCTUBRE!F19+NOVIEMBRE!F19+DICIEMBRE!F19</f>
        <v>2</v>
      </c>
      <c r="G19" s="110">
        <f>ENERO!G19+FEBRERO!G19+MARZO!G19+ABRIL!G19+MAYO!G19+JUNIO!G20+JULIO!G19+AGOSTO!G19+SEPTIEMBRE!G19+OCTUBRE!G19+NOVIEMBRE!G19+DICIEMBRE!G19</f>
        <v>0</v>
      </c>
      <c r="H19" s="110">
        <f>ENERO!H19+FEBRERO!H19+MARZO!H19+ABRIL!H19+MAYO!H19+JUNIO!H20+JULIO!H19+AGOSTO!H19+SEPTIEMBRE!H19+OCTUBRE!H19+NOVIEMBRE!H19+DICIEMBRE!H19</f>
        <v>0</v>
      </c>
      <c r="I19" s="370">
        <f>SUM(G19:H19)</f>
        <v>0</v>
      </c>
      <c r="J19" s="213">
        <f t="shared" si="6"/>
        <v>24</v>
      </c>
      <c r="K19" s="110">
        <v>7</v>
      </c>
      <c r="L19" s="110">
        <v>1</v>
      </c>
      <c r="M19" s="110">
        <f>ENERO!M19+FEBRERO!M19+MARZO!M19+ABRIL!M19+MAYO!M19+JUNIO!M20+JULIO!M19+AGOSTO!M19+SEPTIEMBRE!M19+OCTUBRE!M19+NOVIEMBRE!M19+DICIEMBRE!M19</f>
        <v>139</v>
      </c>
      <c r="N19" s="110">
        <f>ENERO!N19+FEBRERO!N19+MARZO!N19+ABRIL!N19+MAYO!N19+JUNIO!N20+JULIO!N19+AGOSTO!N19+SEPTIEMBRE!N19+OCTUBRE!N19+NOVIEMBRE!N19+DICIEMBRE!N19</f>
        <v>71</v>
      </c>
      <c r="O19" s="110">
        <f>ENERO!O19+FEBRERO!O19+MARZO!O19+ABRIL!O19+MAYO!O19+JUNIO!O20+JULIO!O19+AGOSTO!O19+SEPTIEMBRE!O19+OCTUBRE!O19+NOVIEMBRE!O19+DICIEMBRE!O19</f>
        <v>105</v>
      </c>
      <c r="P19" s="216">
        <f t="shared" si="7"/>
        <v>4.375</v>
      </c>
      <c r="Q19" s="190">
        <f t="shared" si="1"/>
        <v>26</v>
      </c>
      <c r="R19" s="217">
        <f t="shared" si="8"/>
        <v>51.079136690647488</v>
      </c>
      <c r="S19" s="242">
        <f t="shared" si="4"/>
        <v>0</v>
      </c>
      <c r="T19" s="361">
        <f t="shared" si="3"/>
        <v>2.6153846153846154</v>
      </c>
      <c r="U19" s="380">
        <v>5</v>
      </c>
      <c r="V19" s="95"/>
    </row>
    <row r="20" spans="1:58" ht="16.5" x14ac:dyDescent="0.25">
      <c r="A20" s="46" t="s">
        <v>17</v>
      </c>
      <c r="B20" s="232">
        <f>ENERO!B20+FEBRERO!B20+MARZO!B20+ABRIL!B20+MAYO!B20+JUNIO!B21+JULIO!B20+AGOSTO!B20+SEPTIEMBRE!B20+OCTUBRE!B20+NOVIEMBRE!B20+DICIEMBRE!B20</f>
        <v>204</v>
      </c>
      <c r="C20" s="103">
        <f>ENERO!C20+FEBRERO!C20+MARZO!C20+ABRIL!C20+MAYO!C20+JUNIO!C21+JULIO!C20+AGOSTO!C20+SEPTIEMBRE!C20+OCTUBRE!C20+NOVIEMBRE!C20+DICIEMBRE!C20</f>
        <v>88</v>
      </c>
      <c r="D20" s="213">
        <f t="shared" si="5"/>
        <v>292</v>
      </c>
      <c r="E20" s="110">
        <f>ENERO!E20+FEBRERO!E20+MARZO!E20+ABRIL!E20+MAYO!E20+JUNIO!E21+JULIO!E20+AGOSTO!E20+SEPTIEMBRE!E20+OCTUBRE!E20+NOVIEMBRE!E20+DICIEMBRE!E20</f>
        <v>269</v>
      </c>
      <c r="F20" s="110">
        <f>ENERO!F20+FEBRERO!F20+MARZO!F20+ABRIL!F20+MAYO!F20+JUNIO!F21+JULIO!F20+AGOSTO!F20+SEPTIEMBRE!F20+OCTUBRE!F20+NOVIEMBRE!F20+DICIEMBRE!F20</f>
        <v>23</v>
      </c>
      <c r="G20" s="110">
        <f>ENERO!G20+FEBRERO!G20+MARZO!G20+ABRIL!G20+MAYO!G20+JUNIO!G21+JULIO!G20+AGOSTO!G20+SEPTIEMBRE!G20+OCTUBRE!G20+NOVIEMBRE!G20+DICIEMBRE!G20</f>
        <v>0</v>
      </c>
      <c r="H20" s="110">
        <f>ENERO!H20+FEBRERO!H20+MARZO!H20+ABRIL!H20+MAYO!H20+JUNIO!H21+JULIO!H20+AGOSTO!H20+SEPTIEMBRE!H20+OCTUBRE!H20+NOVIEMBRE!H20+DICIEMBRE!H20</f>
        <v>0</v>
      </c>
      <c r="I20" s="370">
        <f>SUM(G20:H20)</f>
        <v>0</v>
      </c>
      <c r="J20" s="213">
        <f t="shared" si="6"/>
        <v>269</v>
      </c>
      <c r="K20" s="110">
        <v>12</v>
      </c>
      <c r="L20" s="110">
        <v>4</v>
      </c>
      <c r="M20" s="110">
        <f>ENERO!M20+FEBRERO!M20+MARZO!M20+ABRIL!M20+MAYO!M20+JUNIO!M21+JULIO!M20+AGOSTO!M20+SEPTIEMBRE!M20+OCTUBRE!M20+NOVIEMBRE!M20+DICIEMBRE!M20</f>
        <v>1567</v>
      </c>
      <c r="N20" s="110">
        <f>ENERO!N20+FEBRERO!N20+MARZO!N20+ABRIL!N20+MAYO!N20+JUNIO!N21+JULIO!N20+AGOSTO!N20+SEPTIEMBRE!N20+OCTUBRE!N20+NOVIEMBRE!N20+DICIEMBRE!N20</f>
        <v>861</v>
      </c>
      <c r="O20" s="110">
        <f>ENERO!O20+FEBRERO!O20+MARZO!O20+ABRIL!O20+MAYO!O20+JUNIO!O21+JULIO!O20+AGOSTO!O20+SEPTIEMBRE!O20+OCTUBRE!O20+NOVIEMBRE!O20+DICIEMBRE!O20</f>
        <v>1036</v>
      </c>
      <c r="P20" s="216">
        <f t="shared" si="7"/>
        <v>3.8513011152416357</v>
      </c>
      <c r="Q20" s="190">
        <f t="shared" si="1"/>
        <v>73</v>
      </c>
      <c r="R20" s="217">
        <f t="shared" si="8"/>
        <v>54.945756222080412</v>
      </c>
      <c r="S20" s="242">
        <f t="shared" si="4"/>
        <v>0</v>
      </c>
      <c r="T20" s="361">
        <f t="shared" si="3"/>
        <v>2.4178082191780823</v>
      </c>
      <c r="U20" s="380">
        <v>14</v>
      </c>
      <c r="V20" s="95"/>
    </row>
    <row r="21" spans="1:58" ht="16.5" x14ac:dyDescent="0.25">
      <c r="A21" s="46" t="s">
        <v>18</v>
      </c>
      <c r="B21" s="232">
        <f>ENERO!B21+FEBRERO!B21+MARZO!B21+ABRIL!B21+MAYO!B21+JUNIO!B22+JULIO!B21+AGOSTO!B21+SEPTIEMBRE!B21+OCTUBRE!B21+NOVIEMBRE!B21+DICIEMBRE!B21</f>
        <v>724</v>
      </c>
      <c r="C21" s="103">
        <f>ENERO!C21+FEBRERO!C21+MARZO!C21+ABRIL!C21+MAYO!C21+JUNIO!C22+JULIO!C21+AGOSTO!C21+SEPTIEMBRE!C21+OCTUBRE!C21+NOVIEMBRE!C21+DICIEMBRE!C21</f>
        <v>572</v>
      </c>
      <c r="D21" s="213">
        <f t="shared" si="5"/>
        <v>1296</v>
      </c>
      <c r="E21" s="110">
        <f>ENERO!E21+FEBRERO!E21+MARZO!E21+ABRIL!E21+MAYO!E21+JUNIO!E22+JULIO!E21+AGOSTO!E21+SEPTIEMBRE!E21+OCTUBRE!E21+NOVIEMBRE!E21+DICIEMBRE!E21</f>
        <v>19</v>
      </c>
      <c r="F21" s="110">
        <f>ENERO!F21+FEBRERO!F21+MARZO!F21+ABRIL!F21+MAYO!F21+JUNIO!F22+JULIO!F21+AGOSTO!F21+SEPTIEMBRE!F21+OCTUBRE!F21+NOVIEMBRE!F21+DICIEMBRE!F21</f>
        <v>1278</v>
      </c>
      <c r="G21" s="110">
        <f>ENERO!G21+FEBRERO!G21+MARZO!G21+ABRIL!G21+MAYO!G21+JUNIO!G22+JULIO!G21+AGOSTO!G21+SEPTIEMBRE!G21+OCTUBRE!G21+NOVIEMBRE!G21+DICIEMBRE!G21</f>
        <v>0</v>
      </c>
      <c r="H21" s="110">
        <f>ENERO!H21+FEBRERO!H21+MARZO!H21+ABRIL!H21+MAYO!H21+JUNIO!H22+JULIO!H21+AGOSTO!H21+SEPTIEMBRE!H21+OCTUBRE!H21+NOVIEMBRE!H21+DICIEMBRE!H21</f>
        <v>0</v>
      </c>
      <c r="I21" s="370">
        <f>SUM(G21:H21)</f>
        <v>0</v>
      </c>
      <c r="J21" s="213">
        <f t="shared" si="6"/>
        <v>19</v>
      </c>
      <c r="K21" s="110">
        <v>5</v>
      </c>
      <c r="L21" s="110">
        <v>4</v>
      </c>
      <c r="M21" s="110">
        <f>ENERO!M21+FEBRERO!M21+MARZO!M21+ABRIL!M21+MAYO!M21+JUNIO!M22+JULIO!M21+AGOSTO!M21+SEPTIEMBRE!M21+OCTUBRE!M21+NOVIEMBRE!M21+DICIEMBRE!M21</f>
        <v>1597</v>
      </c>
      <c r="N21" s="110">
        <f>ENERO!N21+FEBRERO!N21+MARZO!N21+ABRIL!N21+MAYO!N21+JUNIO!N22+JULIO!N21+AGOSTO!N21+SEPTIEMBRE!N21+OCTUBRE!N21+NOVIEMBRE!N21+DICIEMBRE!N21</f>
        <v>1406</v>
      </c>
      <c r="O21" s="110">
        <f>ENERO!O21+FEBRERO!O21+MARZO!O21+ABRIL!O21+MAYO!O21+JUNIO!O22+JULIO!O21+AGOSTO!O21+SEPTIEMBRE!O21+OCTUBRE!O21+NOVIEMBRE!O21+DICIEMBRE!O21</f>
        <v>43</v>
      </c>
      <c r="P21" s="216">
        <f t="shared" si="7"/>
        <v>2.263157894736842</v>
      </c>
      <c r="Q21" s="190">
        <f t="shared" si="1"/>
        <v>324.25</v>
      </c>
      <c r="R21" s="217">
        <f t="shared" si="8"/>
        <v>88.040075140889158</v>
      </c>
      <c r="S21" s="242">
        <f t="shared" si="4"/>
        <v>0</v>
      </c>
      <c r="T21" s="361">
        <f t="shared" si="3"/>
        <v>0.14726291441788744</v>
      </c>
      <c r="U21" s="380">
        <v>1</v>
      </c>
      <c r="V21" s="95"/>
    </row>
    <row r="22" spans="1:58" ht="16.5" x14ac:dyDescent="0.25">
      <c r="A22" s="45" t="s">
        <v>19</v>
      </c>
      <c r="B22" s="222">
        <f t="shared" ref="B22:K22" si="9">SUM(B23:B26)</f>
        <v>449</v>
      </c>
      <c r="C22" s="104">
        <f t="shared" si="9"/>
        <v>62</v>
      </c>
      <c r="D22" s="224">
        <f t="shared" si="9"/>
        <v>511</v>
      </c>
      <c r="E22" s="222">
        <f t="shared" si="9"/>
        <v>448</v>
      </c>
      <c r="F22" s="223">
        <f t="shared" si="9"/>
        <v>59</v>
      </c>
      <c r="G22" s="223">
        <f t="shared" si="9"/>
        <v>0</v>
      </c>
      <c r="H22" s="223">
        <f t="shared" si="9"/>
        <v>1</v>
      </c>
      <c r="I22" s="223">
        <f t="shared" si="9"/>
        <v>1</v>
      </c>
      <c r="J22" s="224">
        <f t="shared" si="9"/>
        <v>449</v>
      </c>
      <c r="K22" s="222">
        <f t="shared" si="9"/>
        <v>35</v>
      </c>
      <c r="L22" s="104">
        <f>L23+L24+L25+L26</f>
        <v>26</v>
      </c>
      <c r="M22" s="223">
        <f>SUM(M23:M26)</f>
        <v>9833</v>
      </c>
      <c r="N22" s="223">
        <f>SUM(N23:N26)</f>
        <v>4874</v>
      </c>
      <c r="O22" s="224">
        <f>SUM(O23:O26)</f>
        <v>5100</v>
      </c>
      <c r="P22" s="225">
        <f t="shared" ref="P22:P35" si="10">IFERROR(O22/J22,0)</f>
        <v>11.35857461024499</v>
      </c>
      <c r="Q22" s="62">
        <f t="shared" si="1"/>
        <v>19.53846153846154</v>
      </c>
      <c r="R22" s="226">
        <f t="shared" ref="R22:R28" si="11">IFERROR((N22/M22)*100,0)</f>
        <v>49.567781958710469</v>
      </c>
      <c r="S22" s="62">
        <f t="shared" ref="S22:S32" si="12">IFERROR((I22/J22)*100,0)</f>
        <v>0.22271714922048996</v>
      </c>
      <c r="T22" s="65">
        <f>(M22-N22)/(E22+F22+G22+H22)</f>
        <v>9.7618110236220481</v>
      </c>
      <c r="U22" s="380"/>
      <c r="V22" s="95"/>
    </row>
    <row r="23" spans="1:58" ht="16.5" x14ac:dyDescent="0.25">
      <c r="A23" s="46" t="s">
        <v>20</v>
      </c>
      <c r="B23" s="232">
        <f>ENERO!B23+FEBRERO!B23+MARZO!B23+ABRIL!B23+MAYO!B23+JUNIO!B24+JULIO!B23+AGOSTO!B23+SEPTIEMBRE!B23+OCTUBRE!B23+NOVIEMBRE!B23+DICIEMBRE!B23</f>
        <v>38</v>
      </c>
      <c r="C23" s="103">
        <f>ENERO!C23+FEBRERO!C23+MARZO!C23+ABRIL!C23+MAYO!C23+JUNIO!C24+JULIO!C23+AGOSTO!C23+SEPTIEMBRE!C23+OCTUBRE!C23+NOVIEMBRE!C23+DICIEMBRE!C23</f>
        <v>26</v>
      </c>
      <c r="D23" s="213">
        <f>SUM(B23:C23)</f>
        <v>64</v>
      </c>
      <c r="E23" s="110">
        <f>ENERO!E23+FEBRERO!E23+MARZO!E23+ABRIL!E23+MAYO!E23+JUNIO!E24+JULIO!E23+AGOSTO!E23+SEPTIEMBRE!E23+OCTUBRE!E23+NOVIEMBRE!E23+DICIEMBRE!E23</f>
        <v>29</v>
      </c>
      <c r="F23" s="110">
        <f>ENERO!F23+FEBRERO!F23+MARZO!F23+ABRIL!F23+MAYO!F23+JUNIO!F24+JULIO!F23+AGOSTO!F23+SEPTIEMBRE!F23+OCTUBRE!F23+NOVIEMBRE!F23+DICIEMBRE!F23</f>
        <v>33</v>
      </c>
      <c r="G23" s="110">
        <f>ENERO!G23+FEBRERO!G23+MARZO!G23+ABRIL!G23+MAYO!G23+JUNIO!G24+JULIO!G23+AGOSTO!G23+SEPTIEMBRE!G23+OCTUBRE!G23+NOVIEMBRE!G23+DICIEMBRE!G23</f>
        <v>0</v>
      </c>
      <c r="H23" s="110">
        <f>ENERO!H23+FEBRERO!H23+MARZO!H23+ABRIL!H23+MAYO!H23+JUNIO!H24+JULIO!H23+AGOSTO!H23+SEPTIEMBRE!H23+OCTUBRE!H23+NOVIEMBRE!H23+DICIEMBRE!H23</f>
        <v>0</v>
      </c>
      <c r="I23" s="370">
        <f>SUM(G23:H23)</f>
        <v>0</v>
      </c>
      <c r="J23" s="213">
        <f>SUM(E23,I23)</f>
        <v>29</v>
      </c>
      <c r="K23" s="110">
        <v>11</v>
      </c>
      <c r="L23" s="110">
        <v>5</v>
      </c>
      <c r="M23" s="110">
        <f>ENERO!M23+FEBRERO!M23+MARZO!M23+ABRIL!M23+MAYO!M23+JUNIO!M24+JULIO!M23+AGOSTO!M23+SEPTIEMBRE!M23+OCTUBRE!M23+NOVIEMBRE!M23+DICIEMBRE!M23</f>
        <v>2126</v>
      </c>
      <c r="N23" s="110">
        <f>ENERO!N23+FEBRERO!N23+MARZO!N23+ABRIL!N23+MAYO!N23+JUNIO!N24+JULIO!N23+AGOSTO!N23+SEPTIEMBRE!N23+OCTUBRE!N23+NOVIEMBRE!N23+DICIEMBRE!N23</f>
        <v>587</v>
      </c>
      <c r="O23" s="110">
        <f>ENERO!O23+FEBRERO!O23+MARZO!O23+ABRIL!O23+MAYO!O23+JUNIO!O24+JULIO!O23+AGOSTO!O23+SEPTIEMBRE!O23+OCTUBRE!O23+NOVIEMBRE!O23+DICIEMBRE!O23</f>
        <v>447</v>
      </c>
      <c r="P23" s="216">
        <f t="shared" si="10"/>
        <v>15.413793103448276</v>
      </c>
      <c r="Q23" s="190">
        <f t="shared" ref="Q23:Q43" si="13">(E23+F23+G23+H23)/L23</f>
        <v>12.4</v>
      </c>
      <c r="R23" s="217">
        <f t="shared" si="11"/>
        <v>27.610536218250235</v>
      </c>
      <c r="S23" s="242">
        <f>IFERROR((I23/J23)*1000,0)</f>
        <v>0</v>
      </c>
      <c r="T23" s="361">
        <f t="shared" si="3"/>
        <v>24.822580645161292</v>
      </c>
      <c r="U23" s="380">
        <v>2</v>
      </c>
      <c r="V23" s="243">
        <v>5</v>
      </c>
    </row>
    <row r="24" spans="1:58" ht="16.5" x14ac:dyDescent="0.25">
      <c r="A24" s="46" t="s">
        <v>517</v>
      </c>
      <c r="B24" s="232">
        <f>ENERO!B24+FEBRERO!B24+MARZO!B24+ABRIL!B24+MAYO!B24+JUNIO!B25+JULIO!B24+AGOSTO!B24+SEPTIEMBRE!B24+OCTUBRE!B24+NOVIEMBRE!B24+DICIEMBRE!B24</f>
        <v>189</v>
      </c>
      <c r="C24" s="103">
        <f>ENERO!C24+FEBRERO!C24+MARZO!C24+ABRIL!C24+MAYO!C24+JUNIO!C25+JULIO!C24+AGOSTO!C24+SEPTIEMBRE!C24+OCTUBRE!C24+NOVIEMBRE!C24+DICIEMBRE!C24</f>
        <v>26</v>
      </c>
      <c r="D24" s="213">
        <f>SUM(B24:C24)</f>
        <v>215</v>
      </c>
      <c r="E24" s="110">
        <f>ENERO!E24+FEBRERO!E24+MARZO!E24+ABRIL!E24+MAYO!E24+JUNIO!E25+JULIO!E24+AGOSTO!E24+SEPTIEMBRE!E24+OCTUBRE!E24+NOVIEMBRE!E24+DICIEMBRE!E24</f>
        <v>198</v>
      </c>
      <c r="F24" s="110">
        <f>ENERO!F24+FEBRERO!F24+MARZO!F24+ABRIL!F24+MAYO!F24+JUNIO!F25+JULIO!F24+AGOSTO!F24+SEPTIEMBRE!F24+OCTUBRE!F24+NOVIEMBRE!F24+DICIEMBRE!F24</f>
        <v>16</v>
      </c>
      <c r="G24" s="110">
        <f>ENERO!G24+FEBRERO!G24+MARZO!G24+ABRIL!G24+MAYO!G24+JUNIO!G25+JULIO!G24+AGOSTO!G24+SEPTIEMBRE!G24+OCTUBRE!G24+NOVIEMBRE!G24+DICIEMBRE!G24</f>
        <v>0</v>
      </c>
      <c r="H24" s="110">
        <f>ENERO!H24+FEBRERO!H24+MARZO!H24+ABRIL!H24+MAYO!H24+JUNIO!H25+JULIO!H24+AGOSTO!H24+SEPTIEMBRE!H24+OCTUBRE!H24+NOVIEMBRE!H24+DICIEMBRE!H24</f>
        <v>1</v>
      </c>
      <c r="I24" s="370">
        <f>SUM(G24:H24)</f>
        <v>1</v>
      </c>
      <c r="J24" s="213">
        <f>SUM(E24,I24)</f>
        <v>199</v>
      </c>
      <c r="K24" s="110">
        <v>13</v>
      </c>
      <c r="L24" s="110">
        <v>11</v>
      </c>
      <c r="M24" s="110">
        <f>ENERO!M24+FEBRERO!M24+MARZO!M24+ABRIL!M24+MAYO!M24+JUNIO!M25+JULIO!M24+AGOSTO!M24+SEPTIEMBRE!M24+OCTUBRE!M24+NOVIEMBRE!M24+DICIEMBRE!M24</f>
        <v>3945</v>
      </c>
      <c r="N24" s="110">
        <f>ENERO!N24+FEBRERO!N24+MARZO!N24+ABRIL!N24+MAYO!N24+JUNIO!N25+JULIO!N24+AGOSTO!N24+SEPTIEMBRE!N24+OCTUBRE!N24+NOVIEMBRE!N24+DICIEMBRE!N24</f>
        <v>2465</v>
      </c>
      <c r="O24" s="110">
        <f>ENERO!O24+FEBRERO!O24+MARZO!O24+ABRIL!O24+MAYO!O24+JUNIO!O25+JULIO!O24+AGOSTO!O24+SEPTIEMBRE!O24+OCTUBRE!O24+NOVIEMBRE!O24+DICIEMBRE!O24</f>
        <v>3066</v>
      </c>
      <c r="P24" s="216">
        <f t="shared" si="10"/>
        <v>15.407035175879397</v>
      </c>
      <c r="Q24" s="190">
        <f t="shared" si="13"/>
        <v>19.545454545454547</v>
      </c>
      <c r="R24" s="217">
        <f t="shared" si="11"/>
        <v>62.48415716096325</v>
      </c>
      <c r="S24" s="242">
        <f t="shared" ref="S24:S26" si="14">IFERROR((I24/J24)*1000,0)</f>
        <v>5.025125628140704</v>
      </c>
      <c r="T24" s="361">
        <f t="shared" si="3"/>
        <v>6.8837209302325579</v>
      </c>
      <c r="U24" s="128"/>
      <c r="V24" s="95"/>
    </row>
    <row r="25" spans="1:58" ht="16.5" x14ac:dyDescent="0.25">
      <c r="A25" s="46" t="s">
        <v>21</v>
      </c>
      <c r="B25" s="232">
        <f>ENERO!B25+FEBRERO!B25+MARZO!B25+ABRIL!B25+MAYO!B25+JUNIO!B26+JULIO!B25+AGOSTO!B25+SEPTIEMBRE!B25+OCTUBRE!B25+NOVIEMBRE!B25+DICIEMBRE!B25</f>
        <v>198</v>
      </c>
      <c r="C25" s="103">
        <f>ENERO!C25+FEBRERO!C25+MARZO!C25+ABRIL!C25+MAYO!C25+JUNIO!C26+JULIO!C25+AGOSTO!C25+SEPTIEMBRE!C25+OCTUBRE!C25+NOVIEMBRE!C25+DICIEMBRE!C25</f>
        <v>7</v>
      </c>
      <c r="D25" s="213">
        <f>SUM(B25:C25)</f>
        <v>205</v>
      </c>
      <c r="E25" s="110">
        <f>ENERO!E25+FEBRERO!E25+MARZO!E25+ABRIL!E25+MAYO!E25+JUNIO!E26+JULIO!E25+AGOSTO!E25+SEPTIEMBRE!E25+OCTUBRE!E25+NOVIEMBRE!E25+DICIEMBRE!E25</f>
        <v>200</v>
      </c>
      <c r="F25" s="110">
        <f>ENERO!F25+FEBRERO!F25+MARZO!F25+ABRIL!F25+MAYO!F25+JUNIO!F26+JULIO!F25+AGOSTO!F25+SEPTIEMBRE!F25+OCTUBRE!F25+NOVIEMBRE!F25+DICIEMBRE!F25</f>
        <v>4</v>
      </c>
      <c r="G25" s="110">
        <f>ENERO!G25+FEBRERO!G25+MARZO!G25+ABRIL!G25+MAYO!G25+JUNIO!G26+JULIO!G25+AGOSTO!G25+SEPTIEMBRE!G25+OCTUBRE!G25+NOVIEMBRE!G25+DICIEMBRE!G25</f>
        <v>0</v>
      </c>
      <c r="H25" s="110">
        <f>ENERO!H25+FEBRERO!H25+MARZO!H25+ABRIL!H25+MAYO!H25+JUNIO!H26+JULIO!H25+AGOSTO!H25+SEPTIEMBRE!H25+OCTUBRE!H25+NOVIEMBRE!H25+DICIEMBRE!H25</f>
        <v>0</v>
      </c>
      <c r="I25" s="370">
        <f>SUM(G25:H25)</f>
        <v>0</v>
      </c>
      <c r="J25" s="213">
        <f>SUM(E25,I25)</f>
        <v>200</v>
      </c>
      <c r="K25" s="110">
        <v>10</v>
      </c>
      <c r="L25" s="110">
        <v>9</v>
      </c>
      <c r="M25" s="110">
        <f>ENERO!M25+FEBRERO!M25+MARZO!M25+ABRIL!M25+MAYO!M25+JUNIO!M26+JULIO!M25+AGOSTO!M25+SEPTIEMBRE!M25+OCTUBRE!M25+NOVIEMBRE!M25+DICIEMBRE!M25</f>
        <v>3267</v>
      </c>
      <c r="N25" s="110">
        <f>ENERO!N25+FEBRERO!N25+MARZO!N25+ABRIL!N25+MAYO!N25+JUNIO!N26+JULIO!N25+AGOSTO!N25+SEPTIEMBRE!N25+OCTUBRE!N25+NOVIEMBRE!N25+DICIEMBRE!N25</f>
        <v>1619</v>
      </c>
      <c r="O25" s="110">
        <f>ENERO!O25+FEBRERO!O25+MARZO!O25+ABRIL!O25+MAYO!O25+JUNIO!O26+JULIO!O25+AGOSTO!O25+SEPTIEMBRE!O25+OCTUBRE!O25+NOVIEMBRE!O25+DICIEMBRE!O25</f>
        <v>1491</v>
      </c>
      <c r="P25" s="216">
        <f t="shared" si="10"/>
        <v>7.4550000000000001</v>
      </c>
      <c r="Q25" s="190">
        <f t="shared" si="13"/>
        <v>22.666666666666668</v>
      </c>
      <c r="R25" s="217">
        <f t="shared" si="11"/>
        <v>49.556167737985916</v>
      </c>
      <c r="S25" s="242">
        <f t="shared" si="14"/>
        <v>0</v>
      </c>
      <c r="T25" s="361">
        <f t="shared" si="3"/>
        <v>8.0784313725490193</v>
      </c>
      <c r="U25" s="128"/>
      <c r="V25" s="95"/>
    </row>
    <row r="26" spans="1:58" ht="16.5" x14ac:dyDescent="0.25">
      <c r="A26" s="450" t="s">
        <v>395</v>
      </c>
      <c r="B26" s="232">
        <f>ENERO!B26+FEBRERO!B26+MARZO!B26+ABRIL!B26+MAYO!B26+JUNIO!B27+JULIO!B26+AGOSTO!B26+SEPTIEMBRE!B26+OCTUBRE!B26+NOVIEMBRE!B26+DICIEMBRE!B26</f>
        <v>24</v>
      </c>
      <c r="C26" s="103">
        <f>ENERO!C26+FEBRERO!C26+MARZO!C26+ABRIL!C26+MAYO!C26+JUNIO!C27+JULIO!C26+AGOSTO!C26+SEPTIEMBRE!C26+OCTUBRE!C26+NOVIEMBRE!C26+DICIEMBRE!C26</f>
        <v>3</v>
      </c>
      <c r="D26" s="213">
        <f>SUM(B26:C26)</f>
        <v>27</v>
      </c>
      <c r="E26" s="110">
        <f>ENERO!E26+FEBRERO!E26+MARZO!E26+ABRIL!E26+MAYO!E26+JUNIO!E27+JULIO!E26+AGOSTO!E26+SEPTIEMBRE!E26+OCTUBRE!E26+NOVIEMBRE!E26+DICIEMBRE!E26</f>
        <v>21</v>
      </c>
      <c r="F26" s="110">
        <f>ENERO!F26+FEBRERO!F26+MARZO!F26+ABRIL!F26+MAYO!F26+JUNIO!F27+JULIO!F26+AGOSTO!F26+SEPTIEMBRE!F26+OCTUBRE!F26+NOVIEMBRE!F26+DICIEMBRE!F26</f>
        <v>6</v>
      </c>
      <c r="G26" s="110">
        <f>ENERO!G26+FEBRERO!G26+MARZO!G26+ABRIL!G26+MAYO!G26+JUNIO!G27+JULIO!G26+AGOSTO!G26+SEPTIEMBRE!G26+OCTUBRE!G26+NOVIEMBRE!G26+DICIEMBRE!G26</f>
        <v>0</v>
      </c>
      <c r="H26" s="110">
        <f>ENERO!H26+FEBRERO!H26+MARZO!H26+ABRIL!H26+MAYO!H26+JUNIO!H27+JULIO!H26+AGOSTO!H26+SEPTIEMBRE!H26+OCTUBRE!H26+NOVIEMBRE!H26+DICIEMBRE!H26</f>
        <v>0</v>
      </c>
      <c r="I26" s="370">
        <f>SUM(G26:H26)</f>
        <v>0</v>
      </c>
      <c r="J26" s="213">
        <f>SUM(E26,I26)</f>
        <v>21</v>
      </c>
      <c r="K26" s="110">
        <v>1</v>
      </c>
      <c r="L26" s="110">
        <v>1</v>
      </c>
      <c r="M26" s="110">
        <f>ENERO!M26+FEBRERO!M26+MARZO!M26+ABRIL!M26+MAYO!M26+JUNIO!M27+JULIO!M26+AGOSTO!M26+SEPTIEMBRE!M26+OCTUBRE!M26+NOVIEMBRE!M26+DICIEMBRE!M26</f>
        <v>495</v>
      </c>
      <c r="N26" s="110">
        <f>ENERO!N26+FEBRERO!N26+MARZO!N26+ABRIL!N26+MAYO!N26+JUNIO!N27+JULIO!N26+AGOSTO!N26+SEPTIEMBRE!N26+OCTUBRE!N26+NOVIEMBRE!N26+DICIEMBRE!N26</f>
        <v>203</v>
      </c>
      <c r="O26" s="110">
        <f>ENERO!O26+FEBRERO!O26+MARZO!O26+ABRIL!O26+MAYO!O26+JUNIO!O27+JULIO!O26+AGOSTO!O26+SEPTIEMBRE!O26+OCTUBRE!O26+NOVIEMBRE!O26+DICIEMBRE!O26</f>
        <v>96</v>
      </c>
      <c r="P26" s="216">
        <f t="shared" si="10"/>
        <v>4.5714285714285712</v>
      </c>
      <c r="Q26" s="190">
        <f t="shared" si="13"/>
        <v>27</v>
      </c>
      <c r="R26" s="217">
        <f t="shared" si="11"/>
        <v>41.01010101010101</v>
      </c>
      <c r="S26" s="242">
        <f t="shared" si="14"/>
        <v>0</v>
      </c>
      <c r="T26" s="361">
        <f t="shared" si="3"/>
        <v>10.814814814814815</v>
      </c>
      <c r="U26" s="128"/>
      <c r="V26" s="95"/>
    </row>
    <row r="27" spans="1:58" ht="16.5" x14ac:dyDescent="0.25">
      <c r="A27" s="246" t="s">
        <v>22</v>
      </c>
      <c r="B27" s="222">
        <f>SUM(B28:B31)</f>
        <v>604</v>
      </c>
      <c r="C27" s="104">
        <f t="shared" ref="C27:O27" si="15">SUM(C28:C31)</f>
        <v>109</v>
      </c>
      <c r="D27" s="224">
        <f t="shared" si="15"/>
        <v>713</v>
      </c>
      <c r="E27" s="222">
        <f t="shared" si="15"/>
        <v>647</v>
      </c>
      <c r="F27" s="223">
        <f t="shared" si="15"/>
        <v>67</v>
      </c>
      <c r="G27" s="223">
        <f t="shared" si="15"/>
        <v>1</v>
      </c>
      <c r="H27" s="223">
        <f t="shared" si="15"/>
        <v>3</v>
      </c>
      <c r="I27" s="223">
        <f t="shared" si="15"/>
        <v>4</v>
      </c>
      <c r="J27" s="224">
        <f t="shared" si="15"/>
        <v>651</v>
      </c>
      <c r="K27" s="222">
        <f t="shared" si="15"/>
        <v>34</v>
      </c>
      <c r="L27" s="104">
        <f>L28+L29+L30+L31</f>
        <v>28</v>
      </c>
      <c r="M27" s="223">
        <f t="shared" si="15"/>
        <v>10213</v>
      </c>
      <c r="N27" s="223">
        <f t="shared" si="15"/>
        <v>7924</v>
      </c>
      <c r="O27" s="224">
        <f t="shared" si="15"/>
        <v>8446</v>
      </c>
      <c r="P27" s="225">
        <f t="shared" si="10"/>
        <v>12.973886328725039</v>
      </c>
      <c r="Q27" s="62">
        <f>(E27+F27+G27+H27)/L27</f>
        <v>25.642857142857142</v>
      </c>
      <c r="R27" s="226">
        <f t="shared" si="11"/>
        <v>77.587388622344065</v>
      </c>
      <c r="S27" s="62">
        <f t="shared" si="12"/>
        <v>0.61443932411674351</v>
      </c>
      <c r="T27" s="65">
        <f>(M27-N27)/(E27+F27+G27+H27)</f>
        <v>3.1880222841225625</v>
      </c>
      <c r="U27" s="380"/>
      <c r="V27" s="95"/>
    </row>
    <row r="28" spans="1:58" ht="16.5" x14ac:dyDescent="0.25">
      <c r="A28" s="46" t="s">
        <v>23</v>
      </c>
      <c r="B28" s="232">
        <f>ENERO!B28+FEBRERO!B28+MARZO!B28+ABRIL!B28+MAYO!B28+JUNIO!B29+JULIO!B28+AGOSTO!B28+SEPTIEMBRE!B28+OCTUBRE!B28+NOVIEMBRE!B28+DICIEMBRE!B28</f>
        <v>244</v>
      </c>
      <c r="C28" s="103">
        <f>ENERO!C28+FEBRERO!C28+MARZO!C28+ABRIL!C28+MAYO!C28+JUNIO!C29+JULIO!C28+AGOSTO!C28+SEPTIEMBRE!C28+OCTUBRE!C28+NOVIEMBRE!C28+DICIEMBRE!C28</f>
        <v>60</v>
      </c>
      <c r="D28" s="213">
        <f>SUM(B28:C28)</f>
        <v>304</v>
      </c>
      <c r="E28" s="110">
        <f>ENERO!E28+FEBRERO!E28+MARZO!E28+ABRIL!E28+MAYO!E28+JUNIO!E29+JULIO!E28+AGOSTO!E28+SEPTIEMBRE!E28+OCTUBRE!E28+NOVIEMBRE!E28+DICIEMBRE!E28</f>
        <v>274</v>
      </c>
      <c r="F28" s="110">
        <f>ENERO!F28+FEBRERO!F28+MARZO!F28+ABRIL!F28+MAYO!F28+JUNIO!F29+JULIO!F28+AGOSTO!F28+SEPTIEMBRE!F28+OCTUBRE!F28+NOVIEMBRE!F28+DICIEMBRE!F28</f>
        <v>25</v>
      </c>
      <c r="G28" s="110">
        <f>ENERO!G28+FEBRERO!G28+MARZO!G28+ABRIL!G28+MAYO!G28+JUNIO!G29+JULIO!G28+AGOSTO!G28+SEPTIEMBRE!G28+OCTUBRE!G28+NOVIEMBRE!G28+DICIEMBRE!G28</f>
        <v>0</v>
      </c>
      <c r="H28" s="110">
        <f>ENERO!H28+FEBRERO!H28+MARZO!H28+ABRIL!H28+MAYO!H28+JUNIO!H29+JULIO!H28+AGOSTO!H28+SEPTIEMBRE!H28+OCTUBRE!H28+NOVIEMBRE!H28+DICIEMBRE!H28</f>
        <v>3</v>
      </c>
      <c r="I28" s="370">
        <f>SUM(G28:H28)</f>
        <v>3</v>
      </c>
      <c r="J28" s="213">
        <f>SUM(E28,I28)</f>
        <v>277</v>
      </c>
      <c r="K28" s="110">
        <v>13</v>
      </c>
      <c r="L28" s="110">
        <v>12</v>
      </c>
      <c r="M28" s="110">
        <f>ENERO!M28+FEBRERO!M28+MARZO!M28+ABRIL!M28+MAYO!M28+JUNIO!M29+JULIO!M28+AGOSTO!M28+SEPTIEMBRE!M28+OCTUBRE!M28+NOVIEMBRE!M28+DICIEMBRE!M28</f>
        <v>4413</v>
      </c>
      <c r="N28" s="110">
        <f>ENERO!N28+FEBRERO!N28+MARZO!N28+ABRIL!N28+MAYO!N28+JUNIO!N29+JULIO!N28+AGOSTO!N28+SEPTIEMBRE!N28+OCTUBRE!N28+NOVIEMBRE!N28+DICIEMBRE!N28</f>
        <v>3928</v>
      </c>
      <c r="O28" s="110">
        <f>ENERO!O28+FEBRERO!O28+MARZO!O28+ABRIL!O28+MAYO!O28+JUNIO!O29+JULIO!O28+AGOSTO!O28+SEPTIEMBRE!O28+OCTUBRE!O28+NOVIEMBRE!O28+DICIEMBRE!O28</f>
        <v>4608</v>
      </c>
      <c r="P28" s="216">
        <f t="shared" si="10"/>
        <v>16.63537906137184</v>
      </c>
      <c r="Q28" s="190">
        <f t="shared" si="13"/>
        <v>25.166666666666668</v>
      </c>
      <c r="R28" s="217">
        <f t="shared" si="11"/>
        <v>89.009743938363926</v>
      </c>
      <c r="S28" s="242">
        <f>IFERROR((I28/J28)*1000,0)</f>
        <v>10.830324909747292</v>
      </c>
      <c r="T28" s="361">
        <f t="shared" si="3"/>
        <v>1.6059602649006623</v>
      </c>
      <c r="U28" s="380">
        <v>1</v>
      </c>
      <c r="V28" s="95"/>
    </row>
    <row r="29" spans="1:58" ht="16.5" x14ac:dyDescent="0.25">
      <c r="A29" s="244" t="s">
        <v>24</v>
      </c>
      <c r="B29" s="232">
        <f>ENERO!B29+FEBRERO!B29+MARZO!B29+ABRIL!B29+MAYO!B29+JUNIO!B30+JULIO!B29+AGOSTO!B29+SEPTIEMBRE!B29+OCTUBRE!B29+NOVIEMBRE!B29+DICIEMBRE!B29</f>
        <v>154</v>
      </c>
      <c r="C29" s="103">
        <f>ENERO!C29+FEBRERO!C29+MARZO!C29+ABRIL!C29+MAYO!C29+JUNIO!C30+JULIO!C29+AGOSTO!C29+SEPTIEMBRE!C29+OCTUBRE!C29+NOVIEMBRE!C29+DICIEMBRE!C29</f>
        <v>24</v>
      </c>
      <c r="D29" s="213">
        <f>SUM(B29:C29)</f>
        <v>178</v>
      </c>
      <c r="E29" s="110">
        <f>ENERO!E29+FEBRERO!E29+MARZO!E29+ABRIL!E29+MAYO!E29+JUNIO!E30+JULIO!E29+AGOSTO!E29+SEPTIEMBRE!E29+OCTUBRE!E29+NOVIEMBRE!E29+DICIEMBRE!E29</f>
        <v>176</v>
      </c>
      <c r="F29" s="110">
        <f>ENERO!F29+FEBRERO!F29+MARZO!F29+ABRIL!F29+MAYO!F29+JUNIO!F30+JULIO!F29+AGOSTO!F29+SEPTIEMBRE!F29+OCTUBRE!F29+NOVIEMBRE!F29+DICIEMBRE!F29</f>
        <v>6</v>
      </c>
      <c r="G29" s="110">
        <f>ENERO!G29+FEBRERO!G29+MARZO!G29+ABRIL!G29+MAYO!G29+JUNIO!G30+JULIO!G29+AGOSTO!G29+SEPTIEMBRE!G29+OCTUBRE!G29+NOVIEMBRE!G29+DICIEMBRE!G29</f>
        <v>1</v>
      </c>
      <c r="H29" s="110">
        <f>ENERO!H29+FEBRERO!H29+MARZO!H29+ABRIL!H29+MAYO!H29+JUNIO!H30+JULIO!H29+AGOSTO!H29+SEPTIEMBRE!H29+OCTUBRE!H29+NOVIEMBRE!H29+DICIEMBRE!H29</f>
        <v>0</v>
      </c>
      <c r="I29" s="370">
        <f>SUM(G29:H29)</f>
        <v>1</v>
      </c>
      <c r="J29" s="213">
        <f>SUM(E29,I29)</f>
        <v>177</v>
      </c>
      <c r="K29" s="110">
        <v>14</v>
      </c>
      <c r="L29" s="110">
        <v>10</v>
      </c>
      <c r="M29" s="110">
        <f>ENERO!M29+FEBRERO!M29+MARZO!M29+ABRIL!M29+MAYO!M29+JUNIO!M30+JULIO!M29+AGOSTO!M29+SEPTIEMBRE!M29+OCTUBRE!M29+NOVIEMBRE!M29+DICIEMBRE!M29</f>
        <v>3540</v>
      </c>
      <c r="N29" s="110">
        <f>ENERO!N29+FEBRERO!N29+MARZO!N29+ABRIL!N29+MAYO!N29+JUNIO!N30+JULIO!N29+AGOSTO!N29+SEPTIEMBRE!N29+OCTUBRE!N29+NOVIEMBRE!N29+DICIEMBRE!N29</f>
        <v>2487</v>
      </c>
      <c r="O29" s="110">
        <f>ENERO!O29+FEBRERO!O29+MARZO!O29+ABRIL!O29+MAYO!O29+JUNIO!O30+JULIO!O29+AGOSTO!O29+SEPTIEMBRE!O29+OCTUBRE!O29+NOVIEMBRE!O29+DICIEMBRE!O29</f>
        <v>2515</v>
      </c>
      <c r="P29" s="216">
        <f t="shared" si="10"/>
        <v>14.209039548022599</v>
      </c>
      <c r="Q29" s="190">
        <f t="shared" si="13"/>
        <v>18.3</v>
      </c>
      <c r="R29" s="217">
        <f t="shared" ref="R29:R43" si="16">IFERROR((N29/M29)*100,0)</f>
        <v>70.254237288135585</v>
      </c>
      <c r="S29" s="242">
        <f t="shared" ref="S29:S31" si="17">IFERROR((I29/J29)*1000,0)</f>
        <v>5.6497175141242941</v>
      </c>
      <c r="T29" s="361">
        <f t="shared" si="3"/>
        <v>5.7540983606557381</v>
      </c>
      <c r="U29" s="380">
        <v>3</v>
      </c>
      <c r="V29" s="243">
        <v>2</v>
      </c>
    </row>
    <row r="30" spans="1:58" ht="16.5" x14ac:dyDescent="0.25">
      <c r="A30" s="244" t="s">
        <v>17</v>
      </c>
      <c r="B30" s="232">
        <f>ENERO!B30+FEBRERO!B30+MARZO!B30+ABRIL!B30+MAYO!B30+JUNIO!B31+JULIO!B30+AGOSTO!B30+SEPTIEMBRE!B30+OCTUBRE!B30+NOVIEMBRE!B30+DICIEMBRE!B30</f>
        <v>29</v>
      </c>
      <c r="C30" s="103">
        <f>ENERO!C30+FEBRERO!C30+MARZO!C30+ABRIL!C30+MAYO!C30+JUNIO!C31+JULIO!C30+AGOSTO!C30+SEPTIEMBRE!C30+OCTUBRE!C30+NOVIEMBRE!C30+DICIEMBRE!C30</f>
        <v>8</v>
      </c>
      <c r="D30" s="213">
        <f>SUM(B30:C30)</f>
        <v>37</v>
      </c>
      <c r="E30" s="110">
        <f>ENERO!E30+FEBRERO!E30+MARZO!E30+ABRIL!E30+MAYO!E30+JUNIO!E31+JULIO!E30+AGOSTO!E30+SEPTIEMBRE!E30+OCTUBRE!E30+NOVIEMBRE!E30+DICIEMBRE!E30</f>
        <v>36</v>
      </c>
      <c r="F30" s="110">
        <f>ENERO!F30+FEBRERO!F30+MARZO!F30+ABRIL!F30+MAYO!F30+JUNIO!F31+JULIO!F30+AGOSTO!F30+SEPTIEMBRE!F30+OCTUBRE!F30+NOVIEMBRE!F30+DICIEMBRE!F30</f>
        <v>2</v>
      </c>
      <c r="G30" s="110">
        <f>ENERO!G30+FEBRERO!G30+MARZO!G30+ABRIL!G30+MAYO!G30+JUNIO!G31+JULIO!G30+AGOSTO!G30+SEPTIEMBRE!G30+OCTUBRE!G30+NOVIEMBRE!G30+DICIEMBRE!G30</f>
        <v>0</v>
      </c>
      <c r="H30" s="110">
        <f>ENERO!H30+FEBRERO!H30+MARZO!H30+ABRIL!H30+MAYO!H30+JUNIO!H31+JULIO!H30+AGOSTO!H30+SEPTIEMBRE!H30+OCTUBRE!H30+NOVIEMBRE!H30+DICIEMBRE!H30</f>
        <v>0</v>
      </c>
      <c r="I30" s="370">
        <f>SUM(G30:H30)</f>
        <v>0</v>
      </c>
      <c r="J30" s="213">
        <f>SUM(E30,I30)</f>
        <v>36</v>
      </c>
      <c r="K30" s="110">
        <v>6</v>
      </c>
      <c r="L30" s="110">
        <v>4</v>
      </c>
      <c r="M30" s="110">
        <f>ENERO!M30+FEBRERO!M30+MARZO!M30+ABRIL!M30+MAYO!M30+JUNIO!M31+JULIO!M30+AGOSTO!M30+SEPTIEMBRE!M30+OCTUBRE!M30+NOVIEMBRE!M30+DICIEMBRE!M30</f>
        <v>1394</v>
      </c>
      <c r="N30" s="110">
        <f>ENERO!N30+FEBRERO!N30+MARZO!N30+ABRIL!N30+MAYO!N30+JUNIO!N31+JULIO!N30+AGOSTO!N30+SEPTIEMBRE!N30+OCTUBRE!N30+NOVIEMBRE!N30+DICIEMBRE!N30</f>
        <v>1034</v>
      </c>
      <c r="O30" s="110">
        <f>ENERO!O30+FEBRERO!O30+MARZO!O30+ABRIL!O30+MAYO!O30+JUNIO!O31+JULIO!O30+AGOSTO!O30+SEPTIEMBRE!O30+OCTUBRE!O30+NOVIEMBRE!O30+DICIEMBRE!O30</f>
        <v>921</v>
      </c>
      <c r="P30" s="216">
        <f t="shared" si="10"/>
        <v>25.583333333333332</v>
      </c>
      <c r="Q30" s="190">
        <f t="shared" si="13"/>
        <v>9.5</v>
      </c>
      <c r="R30" s="217">
        <f t="shared" si="16"/>
        <v>74.175035868005736</v>
      </c>
      <c r="S30" s="242">
        <f t="shared" si="17"/>
        <v>0</v>
      </c>
      <c r="T30" s="361">
        <f t="shared" si="3"/>
        <v>9.473684210526315</v>
      </c>
      <c r="U30" s="380">
        <v>3</v>
      </c>
      <c r="V30" s="243">
        <v>1</v>
      </c>
    </row>
    <row r="31" spans="1:58" ht="16.5" x14ac:dyDescent="0.25">
      <c r="A31" s="450" t="s">
        <v>396</v>
      </c>
      <c r="B31" s="232">
        <f>ENERO!B31+FEBRERO!B31+MARZO!B31+ABRIL!B31+MAYO!B31+JUNIO!B32+JULIO!B31+AGOSTO!B31+SEPTIEMBRE!B31+OCTUBRE!B31+NOVIEMBRE!B31+DICIEMBRE!B31</f>
        <v>177</v>
      </c>
      <c r="C31" s="103">
        <f>ENERO!C31+FEBRERO!C31+MARZO!C31+ABRIL!C31+MAYO!C31+JUNIO!C32+JULIO!C31+AGOSTO!C31+SEPTIEMBRE!C31+OCTUBRE!C31+NOVIEMBRE!C31+DICIEMBRE!C31</f>
        <v>17</v>
      </c>
      <c r="D31" s="213">
        <f>SUM(B31:C31)</f>
        <v>194</v>
      </c>
      <c r="E31" s="110">
        <f>ENERO!E31+FEBRERO!E31+MARZO!E31+ABRIL!E31+MAYO!E31+JUNIO!E32+JULIO!E31+AGOSTO!E31+SEPTIEMBRE!E31+OCTUBRE!E31+NOVIEMBRE!E31+DICIEMBRE!E31</f>
        <v>161</v>
      </c>
      <c r="F31" s="110">
        <f>ENERO!F31+FEBRERO!F31+MARZO!F31+ABRIL!F31+MAYO!F31+JUNIO!F32+JULIO!F31+AGOSTO!F31+SEPTIEMBRE!F31+OCTUBRE!F31+NOVIEMBRE!F31+DICIEMBRE!F31</f>
        <v>34</v>
      </c>
      <c r="G31" s="110">
        <f>ENERO!G31+FEBRERO!G31+MARZO!G31+ABRIL!G31+MAYO!G31+JUNIO!G32+JULIO!G31+AGOSTO!G31+SEPTIEMBRE!G31+OCTUBRE!G31+NOVIEMBRE!G31+DICIEMBRE!G31</f>
        <v>0</v>
      </c>
      <c r="H31" s="110">
        <f>ENERO!H31+FEBRERO!H31+MARZO!H31+ABRIL!H31+MAYO!H31+JUNIO!H32+JULIO!H31+AGOSTO!H31+SEPTIEMBRE!H31+OCTUBRE!H31+NOVIEMBRE!H31+DICIEMBRE!H31</f>
        <v>0</v>
      </c>
      <c r="I31" s="370">
        <f>SUM(G31:H31)</f>
        <v>0</v>
      </c>
      <c r="J31" s="213">
        <f>SUM(E31,I31)</f>
        <v>161</v>
      </c>
      <c r="K31" s="110">
        <v>1</v>
      </c>
      <c r="L31" s="110">
        <v>2</v>
      </c>
      <c r="M31" s="110">
        <f>ENERO!M31+FEBRERO!M31+MARZO!M31+ABRIL!M31+MAYO!M31+JUNIO!M32+JULIO!M31+AGOSTO!M31+SEPTIEMBRE!M31+OCTUBRE!M31+NOVIEMBRE!M31+DICIEMBRE!M31</f>
        <v>866</v>
      </c>
      <c r="N31" s="110">
        <f>ENERO!N31+FEBRERO!N31+MARZO!N31+ABRIL!N31+MAYO!N31+JUNIO!N32+JULIO!N31+AGOSTO!N31+SEPTIEMBRE!N31+OCTUBRE!N31+NOVIEMBRE!N31+DICIEMBRE!N31</f>
        <v>475</v>
      </c>
      <c r="O31" s="110">
        <f>ENERO!O31+FEBRERO!O31+MARZO!O31+ABRIL!O31+MAYO!O31+JUNIO!O32+JULIO!O31+AGOSTO!O31+SEPTIEMBRE!O31+OCTUBRE!O31+NOVIEMBRE!O31+DICIEMBRE!O31</f>
        <v>402</v>
      </c>
      <c r="P31" s="216">
        <f t="shared" si="10"/>
        <v>2.4968944099378882</v>
      </c>
      <c r="Q31" s="190">
        <f t="shared" si="13"/>
        <v>97.5</v>
      </c>
      <c r="R31" s="217">
        <f t="shared" si="16"/>
        <v>54.849884526558888</v>
      </c>
      <c r="S31" s="242">
        <f t="shared" si="17"/>
        <v>0</v>
      </c>
      <c r="T31" s="361">
        <f t="shared" si="3"/>
        <v>2.0051282051282051</v>
      </c>
      <c r="U31" s="380"/>
      <c r="V31" s="92"/>
    </row>
    <row r="32" spans="1:58" ht="16.5" x14ac:dyDescent="0.25">
      <c r="A32" s="45" t="s">
        <v>25</v>
      </c>
      <c r="B32" s="222">
        <f>SUM(B33:B35)</f>
        <v>1366</v>
      </c>
      <c r="C32" s="104">
        <f t="shared" ref="C32:O32" si="18">SUM(C33:C35)</f>
        <v>245</v>
      </c>
      <c r="D32" s="224">
        <f t="shared" si="18"/>
        <v>1611</v>
      </c>
      <c r="E32" s="222">
        <f t="shared" si="18"/>
        <v>1364</v>
      </c>
      <c r="F32" s="223">
        <f t="shared" si="18"/>
        <v>208</v>
      </c>
      <c r="G32" s="223">
        <f t="shared" si="18"/>
        <v>14</v>
      </c>
      <c r="H32" s="223">
        <f t="shared" si="18"/>
        <v>0</v>
      </c>
      <c r="I32" s="223">
        <f t="shared" si="18"/>
        <v>14</v>
      </c>
      <c r="J32" s="224">
        <f t="shared" si="18"/>
        <v>1378</v>
      </c>
      <c r="K32" s="452">
        <f t="shared" si="18"/>
        <v>17</v>
      </c>
      <c r="L32" s="223">
        <f>L33+L34+L35</f>
        <v>23</v>
      </c>
      <c r="M32" s="104">
        <f t="shared" si="18"/>
        <v>8395</v>
      </c>
      <c r="N32" s="223">
        <f t="shared" si="18"/>
        <v>7727</v>
      </c>
      <c r="O32" s="224">
        <f t="shared" si="18"/>
        <v>9618</v>
      </c>
      <c r="P32" s="225">
        <f t="shared" si="10"/>
        <v>6.9796806966618288</v>
      </c>
      <c r="Q32" s="62">
        <f>(E32+F32+G32+H32)/L32</f>
        <v>68.956521739130437</v>
      </c>
      <c r="R32" s="226">
        <f t="shared" si="16"/>
        <v>92.042882668254904</v>
      </c>
      <c r="S32" s="62">
        <f t="shared" si="12"/>
        <v>1.0159651669085632</v>
      </c>
      <c r="T32" s="65">
        <f>(M32-N32)/(E32+F32+G32+H32)</f>
        <v>0.42118537200504413</v>
      </c>
      <c r="U32" s="128"/>
      <c r="V32" s="95"/>
    </row>
    <row r="33" spans="1:58" ht="16.5" x14ac:dyDescent="0.25">
      <c r="A33" s="46" t="s">
        <v>26</v>
      </c>
      <c r="B33" s="232">
        <f>ENERO!B33+FEBRERO!B33+MARZO!B33+ABRIL!B33+MAYO!B33+JUNIO!B34+JULIO!B33+AGOSTO!B33+SEPTIEMBRE!B33+OCTUBRE!B33+NOVIEMBRE!B33+DICIEMBRE!B33</f>
        <v>522</v>
      </c>
      <c r="C33" s="103">
        <f>ENERO!C33+FEBRERO!C33+MARZO!C33+ABRIL!C33+MAYO!C33+JUNIO!C34+JULIO!C33+AGOSTO!C33+SEPTIEMBRE!C33+OCTUBRE!C33+NOVIEMBRE!C33+DICIEMBRE!C33</f>
        <v>141</v>
      </c>
      <c r="D33" s="213">
        <f>SUM(B33:C33)</f>
        <v>663</v>
      </c>
      <c r="E33" s="110">
        <f>ENERO!E33+FEBRERO!E33+MARZO!E33+ABRIL!E33+MAYO!E33+JUNIO!E34+JULIO!E33+AGOSTO!E33+SEPTIEMBRE!E33+OCTUBRE!E33+NOVIEMBRE!E33+DICIEMBRE!E33</f>
        <v>562</v>
      </c>
      <c r="F33" s="110">
        <f>ENERO!F33+FEBRERO!F33+MARZO!F33+ABRIL!F33+MAYO!F33+JUNIO!F34+JULIO!F33+AGOSTO!F33+SEPTIEMBRE!F33+OCTUBRE!F33+NOVIEMBRE!F33+DICIEMBRE!F33</f>
        <v>93</v>
      </c>
      <c r="G33" s="110">
        <f>ENERO!G33+FEBRERO!G33+MARZO!G33+ABRIL!G33+MAYO!G33+JUNIO!G34+JULIO!G33+AGOSTO!G33+SEPTIEMBRE!G33+OCTUBRE!G33+NOVIEMBRE!G33+DICIEMBRE!G33</f>
        <v>10</v>
      </c>
      <c r="H33" s="110">
        <f>ENERO!H33+FEBRERO!H33+MARZO!H33+ABRIL!H33+MAYO!H33+JUNIO!H34+JULIO!H33+AGOSTO!H33+SEPTIEMBRE!H33+OCTUBRE!H33+NOVIEMBRE!H33+DICIEMBRE!H33</f>
        <v>0</v>
      </c>
      <c r="I33" s="370">
        <f>SUM(G33:H33)</f>
        <v>10</v>
      </c>
      <c r="J33" s="213">
        <f>SUM(E33,I33)</f>
        <v>572</v>
      </c>
      <c r="K33" s="110">
        <v>7</v>
      </c>
      <c r="L33" s="110">
        <v>12</v>
      </c>
      <c r="M33" s="110">
        <f>ENERO!M33+FEBRERO!M33+MARZO!M33+ABRIL!M33+MAYO!M33+JUNIO!M34+JULIO!M33+AGOSTO!M33+SEPTIEMBRE!M33+OCTUBRE!M33+NOVIEMBRE!M33+DICIEMBRE!M33</f>
        <v>4381</v>
      </c>
      <c r="N33" s="110">
        <f>ENERO!N33+FEBRERO!N33+MARZO!N33+ABRIL!N33+MAYO!N33+JUNIO!N34+JULIO!N33+AGOSTO!N33+SEPTIEMBRE!N33+OCTUBRE!N33+NOVIEMBRE!N33+DICIEMBRE!N33</f>
        <v>3970</v>
      </c>
      <c r="O33" s="110">
        <f>ENERO!O33+FEBRERO!O33+MARZO!O33+ABRIL!O33+MAYO!O33+JUNIO!O34+JULIO!O33+AGOSTO!O33+SEPTIEMBRE!O33+OCTUBRE!O33+NOVIEMBRE!O33+DICIEMBRE!O33</f>
        <v>5691</v>
      </c>
      <c r="P33" s="216">
        <f t="shared" si="10"/>
        <v>9.9493006993007</v>
      </c>
      <c r="Q33" s="190">
        <f t="shared" si="13"/>
        <v>55.416666666666664</v>
      </c>
      <c r="R33" s="217">
        <f t="shared" si="16"/>
        <v>90.618580232823547</v>
      </c>
      <c r="S33" s="242">
        <f>IFERROR((I33/J33)*1000,0)</f>
        <v>17.482517482517483</v>
      </c>
      <c r="T33" s="361">
        <f t="shared" si="3"/>
        <v>0.61804511278195484</v>
      </c>
      <c r="U33" s="380" t="s">
        <v>227</v>
      </c>
      <c r="V33" s="95"/>
      <c r="W33" s="1" t="s">
        <v>518</v>
      </c>
    </row>
    <row r="34" spans="1:58" s="148" customFormat="1" ht="16.5" x14ac:dyDescent="0.25">
      <c r="A34" s="46" t="s">
        <v>27</v>
      </c>
      <c r="B34" s="232">
        <f>ENERO!B34+FEBRERO!B34+MARZO!B34+ABRIL!B34+MAYO!B34+JUNIO!B35+JULIO!B34+AGOSTO!B34+SEPTIEMBRE!B34+OCTUBRE!B34+NOVIEMBRE!B34+DICIEMBRE!B34</f>
        <v>256</v>
      </c>
      <c r="C34" s="103">
        <f>ENERO!C34+FEBRERO!C34+MARZO!C34+ABRIL!C34+MAYO!C34+JUNIO!C35+JULIO!C34+AGOSTO!C34+SEPTIEMBRE!C34+OCTUBRE!C34+NOVIEMBRE!C34+DICIEMBRE!C34</f>
        <v>102</v>
      </c>
      <c r="D34" s="213">
        <f>SUM(B34:C34)</f>
        <v>358</v>
      </c>
      <c r="E34" s="110">
        <f>ENERO!E34+FEBRERO!E34+MARZO!E34+ABRIL!E34+MAYO!E34+JUNIO!E35+JULIO!E34+AGOSTO!E34+SEPTIEMBRE!E34+OCTUBRE!E34+NOVIEMBRE!E34+DICIEMBRE!E34</f>
        <v>266</v>
      </c>
      <c r="F34" s="110">
        <f>ENERO!F34+FEBRERO!F34+MARZO!F34+ABRIL!F34+MAYO!F34+JUNIO!F35+JULIO!F34+AGOSTO!F34+SEPTIEMBRE!F34+OCTUBRE!F34+NOVIEMBRE!F34+DICIEMBRE!F34</f>
        <v>72</v>
      </c>
      <c r="G34" s="110">
        <f>ENERO!G34+FEBRERO!G34+MARZO!G34+ABRIL!G34+MAYO!G34+JUNIO!G35+JULIO!G34+AGOSTO!G34+SEPTIEMBRE!G34+OCTUBRE!G34+NOVIEMBRE!G34+DICIEMBRE!G34</f>
        <v>3</v>
      </c>
      <c r="H34" s="110">
        <f>ENERO!H34+FEBRERO!H34+MARZO!H34+ABRIL!H34+MAYO!H34+JUNIO!H35+JULIO!H34+AGOSTO!H34+SEPTIEMBRE!H34+OCTUBRE!H34+NOVIEMBRE!H34+DICIEMBRE!H34</f>
        <v>0</v>
      </c>
      <c r="I34" s="370">
        <f>SUM(G34:H34)</f>
        <v>3</v>
      </c>
      <c r="J34" s="213">
        <f>SUM(E34,I34)</f>
        <v>269</v>
      </c>
      <c r="K34" s="110">
        <v>5</v>
      </c>
      <c r="L34" s="110">
        <v>6</v>
      </c>
      <c r="M34" s="110">
        <f>ENERO!M34+FEBRERO!M34+MARZO!M34+ABRIL!M34+MAYO!M34+JUNIO!M35+JULIO!M34+AGOSTO!M34+SEPTIEMBRE!M34+OCTUBRE!M34+NOVIEMBRE!M34+DICIEMBRE!M34</f>
        <v>2171</v>
      </c>
      <c r="N34" s="110">
        <f>ENERO!N34+FEBRERO!N34+MARZO!N34+ABRIL!N34+MAYO!N34+JUNIO!N35+JULIO!N34+AGOSTO!N34+SEPTIEMBRE!N34+OCTUBRE!N34+NOVIEMBRE!N34+DICIEMBRE!N34</f>
        <v>2035</v>
      </c>
      <c r="O34" s="110">
        <f>ENERO!O34+FEBRERO!O34+MARZO!O34+ABRIL!O34+MAYO!O34+JUNIO!O35+JULIO!O34+AGOSTO!O34+SEPTIEMBRE!O34+OCTUBRE!O34+NOVIEMBRE!O34+DICIEMBRE!O34</f>
        <v>2906</v>
      </c>
      <c r="P34" s="216">
        <f t="shared" si="10"/>
        <v>10.802973977695167</v>
      </c>
      <c r="Q34" s="190">
        <f t="shared" si="13"/>
        <v>56.833333333333336</v>
      </c>
      <c r="R34" s="217">
        <f t="shared" si="16"/>
        <v>93.735605711653619</v>
      </c>
      <c r="S34" s="242">
        <f t="shared" ref="S34:S35" si="19">IFERROR((I34/J34)*1000,0)</f>
        <v>11.152416356877323</v>
      </c>
      <c r="T34" s="361">
        <f t="shared" si="3"/>
        <v>0.39882697947214074</v>
      </c>
      <c r="U34" s="380">
        <v>5</v>
      </c>
      <c r="V34" s="95">
        <v>5</v>
      </c>
      <c r="W34" s="1" t="s">
        <v>565</v>
      </c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</row>
    <row r="35" spans="1:58" ht="16.5" x14ac:dyDescent="0.25">
      <c r="A35" s="450" t="s">
        <v>472</v>
      </c>
      <c r="B35" s="232">
        <f>ENERO!B35+FEBRERO!B35+MARZO!B35+ABRIL!B35+MAYO!B35+JUNIO!B36+JULIO!B35+AGOSTO!B35+SEPTIEMBRE!B35+OCTUBRE!B35+NOVIEMBRE!B35+DICIEMBRE!B35</f>
        <v>588</v>
      </c>
      <c r="C35" s="103">
        <f>ENERO!C35+FEBRERO!C35+MARZO!C35+ABRIL!C35+MAYO!C35+JUNIO!C36+JULIO!C35+AGOSTO!C35+SEPTIEMBRE!C35+OCTUBRE!C35+NOVIEMBRE!C35+DICIEMBRE!C35</f>
        <v>2</v>
      </c>
      <c r="D35" s="213">
        <f>SUM(B35:C35)</f>
        <v>590</v>
      </c>
      <c r="E35" s="110">
        <f>ENERO!E35+FEBRERO!E35+MARZO!E35+ABRIL!E35+MAYO!E35+JUNIO!E36+JULIO!E35+AGOSTO!E35+SEPTIEMBRE!E35+OCTUBRE!E35+NOVIEMBRE!E35+DICIEMBRE!E35</f>
        <v>536</v>
      </c>
      <c r="F35" s="110">
        <f>ENERO!F35+FEBRERO!F35+MARZO!F35+ABRIL!F35+MAYO!F35+JUNIO!F36+JULIO!F35+AGOSTO!F35+SEPTIEMBRE!F35+OCTUBRE!F35+NOVIEMBRE!F35+DICIEMBRE!F35</f>
        <v>43</v>
      </c>
      <c r="G35" s="110">
        <f>ENERO!G35+FEBRERO!G35+MARZO!G35+ABRIL!G35+MAYO!G35+JUNIO!G36+JULIO!G35+AGOSTO!G35+SEPTIEMBRE!G35+OCTUBRE!G35+NOVIEMBRE!G35+DICIEMBRE!G35</f>
        <v>1</v>
      </c>
      <c r="H35" s="110">
        <f>ENERO!H35+FEBRERO!H35+MARZO!H35+ABRIL!H35+MAYO!H35+JUNIO!H36+JULIO!H35+AGOSTO!H35+SEPTIEMBRE!H35+OCTUBRE!H35+NOVIEMBRE!H35+DICIEMBRE!H35</f>
        <v>0</v>
      </c>
      <c r="I35" s="370">
        <f>SUM(G35:H35)</f>
        <v>1</v>
      </c>
      <c r="J35" s="213">
        <f>SUM(E35,I35)</f>
        <v>537</v>
      </c>
      <c r="K35" s="110">
        <v>5</v>
      </c>
      <c r="L35" s="110">
        <v>5</v>
      </c>
      <c r="M35" s="110">
        <f>ENERO!M35+FEBRERO!M35+MARZO!M35+ABRIL!M35+MAYO!M35+JUNIO!M36+JULIO!M35+AGOSTO!M35+SEPTIEMBRE!M35+OCTUBRE!M35+NOVIEMBRE!M35+DICIEMBRE!M35</f>
        <v>1843</v>
      </c>
      <c r="N35" s="110">
        <f>ENERO!N35+FEBRERO!N35+MARZO!N35+ABRIL!N35+MAYO!N35+JUNIO!N36+JULIO!N35+AGOSTO!N35+SEPTIEMBRE!N35+OCTUBRE!N35+NOVIEMBRE!N35+DICIEMBRE!N35</f>
        <v>1722</v>
      </c>
      <c r="O35" s="110">
        <f>ENERO!O35+FEBRERO!O35+MARZO!O35+ABRIL!O35+MAYO!O35+JUNIO!O36+JULIO!O35+AGOSTO!O35+SEPTIEMBRE!O35+OCTUBRE!O35+NOVIEMBRE!O35+DICIEMBRE!O35</f>
        <v>1021</v>
      </c>
      <c r="P35" s="216">
        <f t="shared" si="10"/>
        <v>1.9013035381750465</v>
      </c>
      <c r="Q35" s="190">
        <f t="shared" si="13"/>
        <v>116</v>
      </c>
      <c r="R35" s="217">
        <f t="shared" si="16"/>
        <v>93.434617471513832</v>
      </c>
      <c r="S35" s="242">
        <f t="shared" si="19"/>
        <v>1.8621973929236499</v>
      </c>
      <c r="T35" s="361">
        <f t="shared" si="3"/>
        <v>0.20862068965517241</v>
      </c>
      <c r="U35" s="128"/>
      <c r="V35" s="92"/>
    </row>
    <row r="36" spans="1:58" ht="16.5" x14ac:dyDescent="0.25">
      <c r="A36" s="45" t="s">
        <v>760</v>
      </c>
      <c r="B36" s="411">
        <f>SUM(B37:B44)</f>
        <v>407</v>
      </c>
      <c r="C36" s="223">
        <f>SUM(C37:C44)</f>
        <v>394</v>
      </c>
      <c r="D36" s="224">
        <f>SUM(B36:C36)</f>
        <v>801</v>
      </c>
      <c r="E36" s="223">
        <f>SUM(E37:E44)</f>
        <v>303</v>
      </c>
      <c r="F36" s="223">
        <f>SUM(F37:F44)</f>
        <v>460</v>
      </c>
      <c r="G36" s="223">
        <f t="shared" ref="G36:H36" si="20">SUM(G37:G44)</f>
        <v>18</v>
      </c>
      <c r="H36" s="223">
        <f t="shared" si="20"/>
        <v>9</v>
      </c>
      <c r="I36" s="104">
        <f>SUM(G36:H36)</f>
        <v>27</v>
      </c>
      <c r="J36" s="224">
        <f>SUM(E36+I36)</f>
        <v>330</v>
      </c>
      <c r="K36" s="104">
        <f>SUM(K37:K44)</f>
        <v>26</v>
      </c>
      <c r="L36" s="223">
        <f>SUM(L37:L44)</f>
        <v>24</v>
      </c>
      <c r="M36" s="223">
        <f t="shared" ref="M36:O36" si="21">SUM(M37:M44)</f>
        <v>10420</v>
      </c>
      <c r="N36" s="223">
        <f t="shared" si="21"/>
        <v>8087</v>
      </c>
      <c r="O36" s="223">
        <f t="shared" si="21"/>
        <v>4749</v>
      </c>
      <c r="P36" s="225">
        <f>IFERROR(O36/SUM(F36,J36),0)</f>
        <v>6.0113924050632912</v>
      </c>
      <c r="Q36" s="62">
        <f>(E36+F36+G36+H36)/L36</f>
        <v>32.916666666666664</v>
      </c>
      <c r="R36" s="226">
        <f t="shared" si="16"/>
        <v>77.610364683301341</v>
      </c>
      <c r="S36" s="62">
        <f>IFERROR((I36/SUM(F36,J36))*100,0)</f>
        <v>3.4177215189873418</v>
      </c>
      <c r="T36" s="65">
        <f>(M36-N36)/(E36+F36+G36+H36)</f>
        <v>2.9531645569620255</v>
      </c>
      <c r="U36" s="128"/>
      <c r="V36" s="95"/>
      <c r="X36" s="137"/>
    </row>
    <row r="37" spans="1:58" ht="16.5" x14ac:dyDescent="0.25">
      <c r="A37" s="46" t="s">
        <v>29</v>
      </c>
      <c r="B37" s="232">
        <f>ENERO!B37+FEBRERO!B37+MARZO!B37+ABRIL!B37+MAYO!B37+JUNIO!B38+JULIO!B37+AGOSTO!B37+SEPTIEMBRE!B37+OCTUBRE!B37+NOVIEMBRE!B37+DICIEMBRE!B37</f>
        <v>74</v>
      </c>
      <c r="C37" s="110">
        <f>ENERO!C37+FEBRERO!C37+MARZO!C37+ABRIL!C37+MAYO!C37+JUNIO!C38+JULIO!C37+AGOSTO!C37+SEPTIEMBRE!C37+OCTUBRE!C37+NOVIEMBRE!C37+DICIEMBRE!C37</f>
        <v>90</v>
      </c>
      <c r="D37" s="408">
        <f>SUM(B37:C37)</f>
        <v>164</v>
      </c>
      <c r="E37" s="110">
        <f>ENERO!E37+FEBRERO!E37+MARZO!E37+ABRIL!E37+MAYO!E37+JUNIO!E38+JULIO!E37+AGOSTO!E37+SEPTIEMBRE!E37+OCTUBRE!E37+NOVIEMBRE!E37+DICIEMBRE!E37</f>
        <v>8</v>
      </c>
      <c r="F37" s="110">
        <f>ENERO!F37+FEBRERO!F37+MARZO!F37+ABRIL!F37+MAYO!F37+JUNIO!F38+JULIO!F37+AGOSTO!F37+SEPTIEMBRE!F37+OCTUBRE!F37+NOVIEMBRE!F37+DICIEMBRE!F37</f>
        <v>147</v>
      </c>
      <c r="G37" s="110">
        <f>ENERO!G37+FEBRERO!G37+MARZO!G37+ABRIL!G37+MAYO!G37+JUNIO!G38+JULIO!G37+AGOSTO!G37+SEPTIEMBRE!G37+OCTUBRE!G37+NOVIEMBRE!G37+DICIEMBRE!G37</f>
        <v>10</v>
      </c>
      <c r="H37" s="110">
        <f>ENERO!H37+FEBRERO!H37+MARZO!H37+ABRIL!H37+MAYO!H37+JUNIO!H38+JULIO!H37+AGOSTO!H37+SEPTIEMBRE!H37+OCTUBRE!H37+NOVIEMBRE!H37+DICIEMBRE!H37</f>
        <v>6</v>
      </c>
      <c r="I37" s="370">
        <f>SUM(G37:H37)</f>
        <v>16</v>
      </c>
      <c r="J37" s="213">
        <f>E37+I37</f>
        <v>24</v>
      </c>
      <c r="K37" s="110">
        <v>9</v>
      </c>
      <c r="L37" s="110">
        <v>9</v>
      </c>
      <c r="M37" s="110">
        <f>ENERO!M37+FEBRERO!M37+MARZO!M37+ABRIL!M37+MAYO!M37+JUNIO!M38+JULIO!M37+AGOSTO!M37+SEPTIEMBRE!M37+OCTUBRE!M37+NOVIEMBRE!M37+DICIEMBRE!M37</f>
        <v>3248</v>
      </c>
      <c r="N37" s="110">
        <f>ENERO!N37+FEBRERO!N37+MARZO!N37+ABRIL!N37+MAYO!N37+JUNIO!N38+JULIO!N37+AGOSTO!N37+SEPTIEMBRE!N37+OCTUBRE!N37+NOVIEMBRE!N37+DICIEMBRE!N37</f>
        <v>2800</v>
      </c>
      <c r="O37" s="110">
        <f>ENERO!O37+FEBRERO!O37+MARZO!O37+ABRIL!O37+MAYO!O37+JUNIO!O38+JULIO!O37+AGOSTO!O37+SEPTIEMBRE!O37+OCTUBRE!O37+NOVIEMBRE!O37+DICIEMBRE!O37</f>
        <v>263</v>
      </c>
      <c r="P37" s="216">
        <f>IFERROR(O37/SUM(F37,J37),0)</f>
        <v>1.5380116959064327</v>
      </c>
      <c r="Q37" s="190">
        <f t="shared" si="13"/>
        <v>19</v>
      </c>
      <c r="R37" s="217">
        <f t="shared" si="16"/>
        <v>86.206896551724128</v>
      </c>
      <c r="S37" s="242">
        <f>IFERROR((I37/SUM(F37,J37))*1000,0)</f>
        <v>93.567251461988292</v>
      </c>
      <c r="T37" s="361">
        <f t="shared" si="3"/>
        <v>2.6198830409356724</v>
      </c>
      <c r="U37" s="128"/>
      <c r="V37" s="95"/>
      <c r="W37" s="54"/>
    </row>
    <row r="38" spans="1:58" ht="16.5" x14ac:dyDescent="0.25">
      <c r="A38" s="46" t="s">
        <v>30</v>
      </c>
      <c r="B38" s="232">
        <f>ENERO!B38+FEBRERO!B38+MARZO!B38+ABRIL!B38+MAYO!B38+JUNIO!B39+JULIO!B38+AGOSTO!B38+SEPTIEMBRE!B38+OCTUBRE!B38+NOVIEMBRE!B38+DICIEMBRE!B38</f>
        <v>3</v>
      </c>
      <c r="C38" s="110">
        <f>ENERO!C38+FEBRERO!C38+MARZO!C38+ABRIL!C38+MAYO!C38+JUNIO!C39+JULIO!C38+AGOSTO!C38+SEPTIEMBRE!C38+OCTUBRE!C38+NOVIEMBRE!C38+DICIEMBRE!C38</f>
        <v>83</v>
      </c>
      <c r="D38" s="408">
        <f t="shared" ref="D38:D43" si="22">SUM(B38:C38)</f>
        <v>86</v>
      </c>
      <c r="E38" s="110">
        <f>ENERO!E38+FEBRERO!E38+MARZO!E38+ABRIL!E38+MAYO!E38+JUNIO!E39+JULIO!E38+AGOSTO!E38+SEPTIEMBRE!E38+OCTUBRE!E38+NOVIEMBRE!E38+DICIEMBRE!E38</f>
        <v>3</v>
      </c>
      <c r="F38" s="110">
        <f>ENERO!F38+FEBRERO!F38+MARZO!F38+ABRIL!F38+MAYO!F38+JUNIO!F39+JULIO!F38+AGOSTO!F38+SEPTIEMBRE!F38+OCTUBRE!F38+NOVIEMBRE!F38+DICIEMBRE!F38</f>
        <v>85</v>
      </c>
      <c r="G38" s="110">
        <f>ENERO!G38+FEBRERO!G38+MARZO!G38+ABRIL!G38+MAYO!G38+JUNIO!G39+JULIO!G38+AGOSTO!G38+SEPTIEMBRE!G38+OCTUBRE!G38+NOVIEMBRE!G38+DICIEMBRE!G38</f>
        <v>0</v>
      </c>
      <c r="H38" s="110">
        <f>ENERO!H38+FEBRERO!H38+MARZO!H38+ABRIL!H38+MAYO!H38+JUNIO!H39+JULIO!H38+AGOSTO!H38+SEPTIEMBRE!H38+OCTUBRE!H38+NOVIEMBRE!H38+DICIEMBRE!H38</f>
        <v>0</v>
      </c>
      <c r="I38" s="370">
        <f t="shared" ref="I38:I43" si="23">SUM(G38:H38)</f>
        <v>0</v>
      </c>
      <c r="J38" s="213">
        <f t="shared" ref="J38:J43" si="24">E38+I38</f>
        <v>3</v>
      </c>
      <c r="K38" s="110">
        <v>3</v>
      </c>
      <c r="L38" s="110">
        <v>3</v>
      </c>
      <c r="M38" s="110">
        <f>ENERO!M38+FEBRERO!M38+MARZO!M38+ABRIL!M38+MAYO!M38+JUNIO!M39+JULIO!M38+AGOSTO!M38+SEPTIEMBRE!M38+OCTUBRE!M38+NOVIEMBRE!M38+DICIEMBRE!M38</f>
        <v>1072</v>
      </c>
      <c r="N38" s="110">
        <f>ENERO!N38+FEBRERO!N38+MARZO!N38+ABRIL!N38+MAYO!N38+JUNIO!N39+JULIO!N38+AGOSTO!N38+SEPTIEMBRE!N38+OCTUBRE!N38+NOVIEMBRE!N38+DICIEMBRE!N38</f>
        <v>723</v>
      </c>
      <c r="O38" s="110">
        <f>ENERO!O38+FEBRERO!O38+MARZO!O38+ABRIL!O38+MAYO!O38+JUNIO!O39+JULIO!O38+AGOSTO!O38+SEPTIEMBRE!O38+OCTUBRE!O38+NOVIEMBRE!O38+DICIEMBRE!O38</f>
        <v>41</v>
      </c>
      <c r="P38" s="216">
        <f t="shared" ref="P38:P43" si="25">IFERROR(O38/SUM(F38,J38),0)</f>
        <v>0.46590909090909088</v>
      </c>
      <c r="Q38" s="190">
        <f t="shared" si="13"/>
        <v>29.333333333333332</v>
      </c>
      <c r="R38" s="217">
        <f t="shared" si="16"/>
        <v>67.444029850746261</v>
      </c>
      <c r="S38" s="242">
        <f t="shared" ref="S38:S43" si="26">IFERROR((I38/SUM(F38,J38))*1000,0)</f>
        <v>0</v>
      </c>
      <c r="T38" s="361">
        <f t="shared" si="3"/>
        <v>3.9659090909090908</v>
      </c>
      <c r="U38" s="380">
        <v>1</v>
      </c>
      <c r="V38" s="95"/>
      <c r="W38" s="54"/>
    </row>
    <row r="39" spans="1:58" ht="16.5" x14ac:dyDescent="0.25">
      <c r="A39" s="450" t="s">
        <v>401</v>
      </c>
      <c r="B39" s="232">
        <f>ENERO!B34+FEBRERO!B34+MARZO!B34+ABRIL!B34+MAYO!B34+JUNIO!B35+JULIO!B34+AGOSTO!B34+SEPTIEMBRE!B34+OCTUBRE!B34+NOVIEMBRE!B34+DICIEMBRE!B34</f>
        <v>256</v>
      </c>
      <c r="C39" s="103">
        <f>ENERO!C34+FEBRERO!C34+MARZO!C34+ABRIL!C34+MAYO!C34+JUNIO!C35+JULIO!C34+AGOSTO!C34+SEPTIEMBRE!C34+OCTUBRE!C34+NOVIEMBRE!C34+DICIEMBRE!C34</f>
        <v>102</v>
      </c>
      <c r="D39" s="213">
        <f>SUM(B39:C39)</f>
        <v>358</v>
      </c>
      <c r="E39" s="110">
        <f>ENERO!E34+FEBRERO!E34+MARZO!E34+ABRIL!E34+MAYO!E34+JUNIO!E35+JULIO!E34+AGOSTO!E34+SEPTIEMBRE!E34+OCTUBRE!E34+NOVIEMBRE!E34+DICIEMBRE!E34</f>
        <v>266</v>
      </c>
      <c r="F39" s="110">
        <f>ENERO!F34+FEBRERO!F34+MARZO!F34+ABRIL!F34+MAYO!F34+JUNIO!F35+JULIO!F34+AGOSTO!F34+SEPTIEMBRE!F34+OCTUBRE!F34+NOVIEMBRE!F34+DICIEMBRE!F34</f>
        <v>72</v>
      </c>
      <c r="G39" s="110">
        <f>ENERO!G39+FEBRERO!G39+MARZO!G39+ABRIL!G39+MAYO!G39+JUNIO!G40+JULIO!G39+AGOSTO!G39+SEPTIEMBRE!G39+OCTUBRE!G39+NOVIEMBRE!G39+DICIEMBRE!G39</f>
        <v>1</v>
      </c>
      <c r="H39" s="110">
        <f>ENERO!H39+FEBRERO!H39+MARZO!H39+ABRIL!H39+MAYO!H39+JUNIO!H40+JULIO!H39+AGOSTO!H39+SEPTIEMBRE!H39+OCTUBRE!H39+NOVIEMBRE!H39+DICIEMBRE!H39</f>
        <v>1</v>
      </c>
      <c r="I39" s="371">
        <f>SUM(G39:H39)</f>
        <v>2</v>
      </c>
      <c r="J39" s="213">
        <f>E39+I39</f>
        <v>268</v>
      </c>
      <c r="K39" s="110">
        <v>1</v>
      </c>
      <c r="L39" s="110">
        <v>1</v>
      </c>
      <c r="M39" s="110">
        <f>ENERO!M34+FEBRERO!M34+MARZO!M34+ABRIL!M34+MAYO!M34+JUNIO!M35+JULIO!M34+AGOSTO!M34+SEPTIEMBRE!M34+OCTUBRE!M34+NOVIEMBRE!M34+DICIEMBRE!M34</f>
        <v>2171</v>
      </c>
      <c r="N39" s="110">
        <f>ENERO!N34+FEBRERO!N34+MARZO!N34+ABRIL!N34+MAYO!N34+JUNIO!N35+JULIO!N34+AGOSTO!N34+SEPTIEMBRE!N34+OCTUBRE!N34+NOVIEMBRE!N34+DICIEMBRE!N34</f>
        <v>2035</v>
      </c>
      <c r="O39" s="110">
        <f>ENERO!O34+FEBRERO!O34+MARZO!O34+ABRIL!O34+MAYO!O34+JUNIO!O35+JULIO!O34+AGOSTO!O34+SEPTIEMBRE!O34+OCTUBRE!O34+NOVIEMBRE!O34+DICIEMBRE!O34</f>
        <v>2906</v>
      </c>
      <c r="P39" s="216">
        <f>IFERROR(O39/SUM(F39,J39),0)</f>
        <v>8.5470588235294116</v>
      </c>
      <c r="Q39" s="190">
        <f>(E39+F39+G39+H39)/L39</f>
        <v>340</v>
      </c>
      <c r="R39" s="217">
        <f>IFERROR((N39/M39)*100,0)</f>
        <v>93.735605711653619</v>
      </c>
      <c r="S39" s="242">
        <f>IFERROR((I39/SUM(F39,J39))*1000,0)</f>
        <v>5.8823529411764701</v>
      </c>
      <c r="T39" s="361">
        <f>(M39-N39)/(E39+F39+G39+H39)</f>
        <v>0.4</v>
      </c>
      <c r="U39" s="380"/>
      <c r="V39" s="95"/>
      <c r="W39" s="54"/>
    </row>
    <row r="40" spans="1:58" ht="16.5" x14ac:dyDescent="0.25">
      <c r="A40" s="46" t="s">
        <v>31</v>
      </c>
      <c r="B40" s="232">
        <f>ENERO!B40+FEBRERO!B40+MARZO!B40+ABRIL!B40+MAYO!B40+JUNIO!B41+JULIO!B40+AGOSTO!B40+SEPTIEMBRE!B40+OCTUBRE!B40+NOVIEMBRE!B40+DICIEMBRE!B40</f>
        <v>19</v>
      </c>
      <c r="C40" s="110">
        <f>ENERO!C40+FEBRERO!C40+MARZO!C40+ABRIL!C40+MAYO!C40+JUNIO!C41+JULIO!C40+AGOSTO!C40+SEPTIEMBRE!C40+OCTUBRE!C40+NOVIEMBRE!C40+DICIEMBRE!C40</f>
        <v>40</v>
      </c>
      <c r="D40" s="408">
        <f t="shared" si="22"/>
        <v>59</v>
      </c>
      <c r="E40" s="110">
        <f>ENERO!E40+FEBRERO!E40+MARZO!E40+ABRIL!E40+MAYO!E40+JUNIO!E41+JULIO!E40+AGOSTO!E40+SEPTIEMBRE!E40+OCTUBRE!E40+NOVIEMBRE!E40+DICIEMBRE!E40</f>
        <v>15</v>
      </c>
      <c r="F40" s="110">
        <f>ENERO!F40+FEBRERO!F40+MARZO!F40+ABRIL!F40+MAYO!F40+JUNIO!F41+JULIO!F40+AGOSTO!F40+SEPTIEMBRE!F40+OCTUBRE!F40+NOVIEMBRE!F40+DICIEMBRE!F40</f>
        <v>41</v>
      </c>
      <c r="G40" s="110">
        <f>ENERO!G40+FEBRERO!G40+MARZO!G40+ABRIL!G40+MAYO!G40+JUNIO!G41+JULIO!G40+AGOSTO!G40+SEPTIEMBRE!G40+OCTUBRE!G40+NOVIEMBRE!G40+DICIEMBRE!G40</f>
        <v>4</v>
      </c>
      <c r="H40" s="110">
        <f>ENERO!H40+FEBRERO!H40+MARZO!H40+ABRIL!H40+MAYO!H40+JUNIO!H41+JULIO!H40+AGOSTO!H40+SEPTIEMBRE!H40+OCTUBRE!H40+NOVIEMBRE!H40+DICIEMBRE!H40</f>
        <v>2</v>
      </c>
      <c r="I40" s="370">
        <f t="shared" si="23"/>
        <v>6</v>
      </c>
      <c r="J40" s="213">
        <f t="shared" si="24"/>
        <v>21</v>
      </c>
      <c r="K40" s="110">
        <v>4</v>
      </c>
      <c r="L40" s="110">
        <v>5</v>
      </c>
      <c r="M40" s="110">
        <f>ENERO!M40+FEBRERO!M40+MARZO!M40+ABRIL!M40+MAYO!M40+JUNIO!M41+JULIO!M40+AGOSTO!M40+SEPTIEMBRE!M40+OCTUBRE!M40+NOVIEMBRE!M40+DICIEMBRE!M40</f>
        <v>1918</v>
      </c>
      <c r="N40" s="110">
        <f>ENERO!N40+FEBRERO!N40+MARZO!N40+ABRIL!N40+MAYO!N40+JUNIO!N41+JULIO!N40+AGOSTO!N40+SEPTIEMBRE!N40+OCTUBRE!N40+NOVIEMBRE!N40+DICIEMBRE!N40</f>
        <v>1615</v>
      </c>
      <c r="O40" s="110">
        <f>ENERO!O40+FEBRERO!O40+MARZO!O40+ABRIL!O40+MAYO!O40+JUNIO!O41+JULIO!O40+AGOSTO!O40+SEPTIEMBRE!O40+OCTUBRE!O40+NOVIEMBRE!O40+DICIEMBRE!O40</f>
        <v>981</v>
      </c>
      <c r="P40" s="216">
        <f t="shared" si="25"/>
        <v>15.82258064516129</v>
      </c>
      <c r="Q40" s="190">
        <f t="shared" si="13"/>
        <v>12.4</v>
      </c>
      <c r="R40" s="217">
        <f t="shared" si="16"/>
        <v>84.202294056308659</v>
      </c>
      <c r="S40" s="242">
        <f t="shared" si="26"/>
        <v>96.774193548387089</v>
      </c>
      <c r="T40" s="361">
        <f t="shared" si="3"/>
        <v>4.887096774193548</v>
      </c>
      <c r="U40" s="380">
        <v>1</v>
      </c>
      <c r="V40" s="95"/>
      <c r="W40" s="54"/>
    </row>
    <row r="41" spans="1:58" ht="16.5" x14ac:dyDescent="0.25">
      <c r="A41" s="450" t="s">
        <v>473</v>
      </c>
      <c r="B41" s="232">
        <f>ENERO!B41+FEBRERO!B41+MARZO!B41+ABRIL!B41+MAYO!B41+JUNIO!B42+JULIO!B41+AGOSTO!B41+SEPTIEMBRE!B41+OCTUBRE!B41+NOVIEMBRE!B41+DICIEMBRE!B41</f>
        <v>19</v>
      </c>
      <c r="C41" s="103">
        <f>ENERO!C41+FEBRERO!C41+MARZO!C41+ABRIL!C41+MAYO!C41+JUNIO!C42+JULIO!C41+AGOSTO!C41+SEPTIEMBRE!C41+OCTUBRE!C41+NOVIEMBRE!C41+DICIEMBRE!C41</f>
        <v>9</v>
      </c>
      <c r="D41" s="213">
        <f>SUM(B41:C41)</f>
        <v>28</v>
      </c>
      <c r="E41" s="110">
        <f>ENERO!E41+FEBRERO!E41+MARZO!E41+ABRIL!E41+MAYO!E41+JUNIO!E42+JULIO!E41+AGOSTO!E41+SEPTIEMBRE!E41+OCTUBRE!E41+NOVIEMBRE!E41+DICIEMBRE!E41</f>
        <v>2</v>
      </c>
      <c r="F41" s="110">
        <f>ENERO!F41+FEBRERO!F41+MARZO!F41+ABRIL!F41+MAYO!F41+JUNIO!F42+JULIO!F41+AGOSTO!F41+SEPTIEMBRE!F41+OCTUBRE!F41+NOVIEMBRE!F41+DICIEMBRE!F41</f>
        <v>26</v>
      </c>
      <c r="G41" s="110">
        <f>ENERO!G41+FEBRERO!G41+MARZO!G41+ABRIL!G41+MAYO!G41+JUNIO!G42+JULIO!G41+AGOSTO!G41+SEPTIEMBRE!G41+OCTUBRE!G41+NOVIEMBRE!G41+DICIEMBRE!G41</f>
        <v>1</v>
      </c>
      <c r="H41" s="110">
        <f>ENERO!H41+FEBRERO!H41+MARZO!H41+ABRIL!H41+MAYO!H41+JUNIO!H42+JULIO!H41+AGOSTO!H41+SEPTIEMBRE!H41+OCTUBRE!H41+NOVIEMBRE!H41+DICIEMBRE!H41</f>
        <v>0</v>
      </c>
      <c r="I41" s="370">
        <f>SUM(G41:H41)</f>
        <v>1</v>
      </c>
      <c r="J41" s="213">
        <f>E41+I41</f>
        <v>3</v>
      </c>
      <c r="K41" s="110">
        <v>2</v>
      </c>
      <c r="L41" s="110">
        <v>1</v>
      </c>
      <c r="M41" s="110">
        <f>ENERO!M41+FEBRERO!M41+MARZO!M41+ABRIL!M41+MAYO!M41+JUNIO!M42+JULIO!M41+AGOSTO!M41+SEPTIEMBRE!M41+OCTUBRE!M41+NOVIEMBRE!M41+DICIEMBRE!M41</f>
        <v>362</v>
      </c>
      <c r="N41" s="110">
        <f>ENERO!N41+FEBRERO!N41+MARZO!N41+ABRIL!N41+MAYO!N41+JUNIO!N42+JULIO!N41+AGOSTO!N41+SEPTIEMBRE!N41+OCTUBRE!N41+NOVIEMBRE!N41+DICIEMBRE!N41</f>
        <v>86</v>
      </c>
      <c r="O41" s="110">
        <f>ENERO!O41+FEBRERO!O41+MARZO!O41+ABRIL!O41+MAYO!O41+JUNIO!O42+JULIO!O41+AGOSTO!O41+SEPTIEMBRE!O41+OCTUBRE!O41+NOVIEMBRE!O41+DICIEMBRE!O41</f>
        <v>131</v>
      </c>
      <c r="P41" s="216">
        <f>IFERROR(O41/SUM(F41,J41),0)</f>
        <v>4.5172413793103452</v>
      </c>
      <c r="Q41" s="190">
        <f>(E41+F41+G41+H41)/L41</f>
        <v>29</v>
      </c>
      <c r="R41" s="217">
        <f>IFERROR((N41/M41)*100,0)</f>
        <v>23.756906077348066</v>
      </c>
      <c r="S41" s="242">
        <f>IFERROR((I41/SUM(F41,J41))*1000,0)</f>
        <v>34.482758620689651</v>
      </c>
      <c r="T41" s="361">
        <f>(M41-N41)/(E41+F41+G41+H41)</f>
        <v>9.5172413793103452</v>
      </c>
      <c r="U41" s="380"/>
      <c r="V41" s="95"/>
      <c r="W41" s="54"/>
    </row>
    <row r="42" spans="1:58" ht="16.5" x14ac:dyDescent="0.25">
      <c r="A42" s="198" t="s">
        <v>519</v>
      </c>
      <c r="B42" s="232">
        <f>ENERO!B42+FEBRERO!B42+MARZO!B42+ABRIL!B42+MAYO!B42+JUNIO!B43+JULIO!B42+AGOSTO!B42+SEPTIEMBRE!B42+OCTUBRE!B42+NOVIEMBRE!B42+DICIEMBRE!B42</f>
        <v>32</v>
      </c>
      <c r="C42" s="110">
        <f>ENERO!C42+FEBRERO!C42+MARZO!C42+ABRIL!C42+MAYO!C42+JUNIO!C43+JULIO!C42+AGOSTO!C42+SEPTIEMBRE!C42+OCTUBRE!C42+NOVIEMBRE!C42+DICIEMBRE!C42</f>
        <v>67</v>
      </c>
      <c r="D42" s="409">
        <f t="shared" si="22"/>
        <v>99</v>
      </c>
      <c r="E42" s="110">
        <f>ENERO!E42+FEBRERO!E42+MARZO!E42+ABRIL!E42+MAYO!E42+JUNIO!E43+JULIO!E42+AGOSTO!E42+SEPTIEMBRE!E42+OCTUBRE!E42+NOVIEMBRE!E42+DICIEMBRE!E42</f>
        <v>8</v>
      </c>
      <c r="F42" s="110">
        <f>ENERO!F42+FEBRERO!F42+MARZO!F42+ABRIL!F42+MAYO!F42+JUNIO!F43+JULIO!F42+AGOSTO!F42+SEPTIEMBRE!F42+OCTUBRE!F42+NOVIEMBRE!F42+DICIEMBRE!F42</f>
        <v>83</v>
      </c>
      <c r="G42" s="110">
        <f>ENERO!G42+FEBRERO!G42+MARZO!G42+ABRIL!G42+MAYO!G42+JUNIO!G43+JULIO!G42+AGOSTO!G42+SEPTIEMBRE!G42+OCTUBRE!G42+NOVIEMBRE!G42+DICIEMBRE!G42</f>
        <v>2</v>
      </c>
      <c r="H42" s="110">
        <f>ENERO!H42+FEBRERO!H42+MARZO!H42+ABRIL!H42+MAYO!H42+JUNIO!H43+JULIO!H42+AGOSTO!H42+SEPTIEMBRE!H42+OCTUBRE!H42+NOVIEMBRE!H42+DICIEMBRE!H42</f>
        <v>0</v>
      </c>
      <c r="I42" s="229">
        <f t="shared" si="23"/>
        <v>2</v>
      </c>
      <c r="J42" s="213">
        <f t="shared" si="24"/>
        <v>10</v>
      </c>
      <c r="K42" s="110">
        <v>3</v>
      </c>
      <c r="L42" s="110">
        <v>3</v>
      </c>
      <c r="M42" s="110">
        <f>ENERO!M42+FEBRERO!M42+MARZO!M42+ABRIL!M42+MAYO!M42+JUNIO!M43+JULIO!M42+AGOSTO!M42+SEPTIEMBRE!M42+OCTUBRE!M42+NOVIEMBRE!M42+DICIEMBRE!M42</f>
        <v>1052</v>
      </c>
      <c r="N42" s="110">
        <f>ENERO!N42+FEBRERO!N42+MARZO!N42+ABRIL!N42+MAYO!N42+JUNIO!N43+JULIO!N42+AGOSTO!N42+SEPTIEMBRE!N42+OCTUBRE!N42+NOVIEMBRE!N42+DICIEMBRE!N42</f>
        <v>443</v>
      </c>
      <c r="O42" s="110">
        <f>ENERO!O42+FEBRERO!O42+MARZO!O42+ABRIL!O42+MAYO!O42+JUNIO!O43+JULIO!O42+AGOSTO!O42+SEPTIEMBRE!O42+OCTUBRE!O42+NOVIEMBRE!O42+DICIEMBRE!O42</f>
        <v>223</v>
      </c>
      <c r="P42" s="230">
        <f t="shared" si="25"/>
        <v>2.3978494623655915</v>
      </c>
      <c r="Q42" s="190">
        <f t="shared" si="13"/>
        <v>31</v>
      </c>
      <c r="R42" s="231">
        <f t="shared" si="16"/>
        <v>42.110266159695819</v>
      </c>
      <c r="S42" s="242">
        <f t="shared" si="26"/>
        <v>21.505376344086024</v>
      </c>
      <c r="T42" s="361">
        <f t="shared" si="3"/>
        <v>6.5483870967741939</v>
      </c>
      <c r="U42" s="128"/>
      <c r="V42" s="95"/>
      <c r="W42" s="54"/>
    </row>
    <row r="43" spans="1:58" ht="16.5" x14ac:dyDescent="0.25">
      <c r="A43" s="383" t="s">
        <v>520</v>
      </c>
      <c r="B43" s="232">
        <f>ENERO!B43+FEBRERO!B43+MARZO!B43+ABRIL!B43+MAYO!B43+JUNIO!B44+JULIO!B43+AGOSTO!B43+SEPTIEMBRE!B43+OCTUBRE!B43+NOVIEMBRE!B43+DICIEMBRE!B43</f>
        <v>0</v>
      </c>
      <c r="C43" s="110">
        <f>ENERO!C43+FEBRERO!C43+MARZO!C43+ABRIL!C43+MAYO!C43+JUNIO!C44+JULIO!C43+AGOSTO!C43+SEPTIEMBRE!C43+OCTUBRE!C43+NOVIEMBRE!C43+DICIEMBRE!C43</f>
        <v>0</v>
      </c>
      <c r="D43" s="213">
        <f t="shared" si="22"/>
        <v>0</v>
      </c>
      <c r="E43" s="103">
        <f>ENERO!E43+FEBRERO!E43+MARZO!E43+ABRIL!E43+MAYO!E43+JUNIO!E44+JULIO!E43+AGOSTO!E43+SEPTIEMBRE!E43+OCTUBRE!E43+NOVIEMBRE!E43+DICIEMBRE!E43</f>
        <v>1</v>
      </c>
      <c r="F43" s="110">
        <f>ENERO!F43+FEBRERO!F43+MARZO!F43+ABRIL!F43+MAYO!F43+JUNIO!F44+JULIO!F43+AGOSTO!F43+SEPTIEMBRE!F43+OCTUBRE!F43+NOVIEMBRE!F43+DICIEMBRE!F43</f>
        <v>0</v>
      </c>
      <c r="G43" s="110">
        <f>ENERO!G43+FEBRERO!G43+MARZO!G43+ABRIL!G43+MAYO!G43+JUNIO!G44+JULIO!G43+AGOSTO!G43+SEPTIEMBRE!G43+OCTUBRE!G43+NOVIEMBRE!G43+DICIEMBRE!G43</f>
        <v>0</v>
      </c>
      <c r="H43" s="110">
        <f>ENERO!H43+FEBRERO!H43+MARZO!H43+ABRIL!H43+MAYO!H43+JUNIO!H44+JULIO!H43+AGOSTO!H43+SEPTIEMBRE!H43+OCTUBRE!H43+NOVIEMBRE!H43+DICIEMBRE!H43</f>
        <v>0</v>
      </c>
      <c r="I43" s="370">
        <f t="shared" si="23"/>
        <v>0</v>
      </c>
      <c r="J43" s="213">
        <f t="shared" si="24"/>
        <v>1</v>
      </c>
      <c r="K43" s="110">
        <v>3</v>
      </c>
      <c r="L43" s="110">
        <v>1</v>
      </c>
      <c r="M43" s="110">
        <f>ENERO!M43+FEBRERO!M43+MARZO!M43+ABRIL!M43+MAYO!M43+JUNIO!M44+JULIO!M43+AGOSTO!M43+SEPTIEMBRE!M43+OCTUBRE!M43+NOVIEMBRE!M43+DICIEMBRE!M43</f>
        <v>443</v>
      </c>
      <c r="N43" s="110">
        <f>ENERO!N43+FEBRERO!N43+MARZO!N43+ABRIL!N43+MAYO!N43+JUNIO!N44+JULIO!N43+AGOSTO!N43+SEPTIEMBRE!N43+OCTUBRE!N43+NOVIEMBRE!N43+DICIEMBRE!N43</f>
        <v>364</v>
      </c>
      <c r="O43" s="110">
        <f>ENERO!O43+FEBRERO!O43+MARZO!O43+ABRIL!O43+MAYO!O43+JUNIO!O44+JULIO!O43+AGOSTO!O43+SEPTIEMBRE!O43+OCTUBRE!O43+NOVIEMBRE!O43+DICIEMBRE!O43</f>
        <v>184</v>
      </c>
      <c r="P43" s="216">
        <f t="shared" si="25"/>
        <v>184</v>
      </c>
      <c r="Q43" s="190">
        <f t="shared" si="13"/>
        <v>1</v>
      </c>
      <c r="R43" s="217">
        <f t="shared" si="16"/>
        <v>82.167042889390515</v>
      </c>
      <c r="S43" s="242">
        <f t="shared" si="26"/>
        <v>0</v>
      </c>
      <c r="T43" s="361">
        <f t="shared" si="3"/>
        <v>79</v>
      </c>
      <c r="U43" s="381">
        <v>2</v>
      </c>
      <c r="V43" s="210"/>
      <c r="W43" s="54"/>
    </row>
    <row r="44" spans="1:58" ht="17.25" thickBot="1" x14ac:dyDescent="0.3">
      <c r="A44" s="451" t="s">
        <v>521</v>
      </c>
      <c r="B44" s="407">
        <f>ENERO!B44+FEBRERO!B44+MARZO!B44+ABRIL!B44+MAYO!B44+JUNIO!B45+JULIO!B44+AGOSTO!B44+SEPTIEMBRE!B44+OCTUBRE!B44+NOVIEMBRE!B44+DICIEMBRE!B44</f>
        <v>4</v>
      </c>
      <c r="C44" s="247">
        <f>ENERO!C44+FEBRERO!C44+MARZO!C44+ABRIL!C44+MAYO!C44+JUNIO!C45+JULIO!C44+AGOSTO!C44+SEPTIEMBRE!C44+OCTUBRE!C44+NOVIEMBRE!C44+DICIEMBRE!C44</f>
        <v>3</v>
      </c>
      <c r="D44" s="269">
        <f>SUM(B44:C44)</f>
        <v>7</v>
      </c>
      <c r="E44" s="235">
        <f>ENERO!E44+FEBRERO!E44+MARZO!E44+ABRIL!E44+MAYO!E44+JUNIO!E45+JULIO!E44+AGOSTO!E44+SEPTIEMBRE!E44+OCTUBRE!E44+NOVIEMBRE!E44+DICIEMBRE!E44</f>
        <v>0</v>
      </c>
      <c r="F44" s="235">
        <f>ENERO!F44+FEBRERO!F44+MARZO!F44+ABRIL!F44+MAYO!F44+JUNIO!F45+JULIO!F44+AGOSTO!F44+SEPTIEMBRE!F44+OCTUBRE!F44+NOVIEMBRE!F44+DICIEMBRE!F44</f>
        <v>6</v>
      </c>
      <c r="G44" s="235">
        <f>ENERO!G44+FEBRERO!G44+MARZO!G44+ABRIL!G44+MAYO!G44+JUNIO!G45+JULIO!G44+AGOSTO!G44+SEPTIEMBRE!G44+OCTUBRE!G44+NOVIEMBRE!G44+DICIEMBRE!G44</f>
        <v>0</v>
      </c>
      <c r="H44" s="235">
        <f>ENERO!H44+FEBRERO!H44+MARZO!H44+ABRIL!H44+MAYO!H44+JUNIO!H45+JULIO!H44+AGOSTO!H44+SEPTIEMBRE!H44+OCTUBRE!H44+NOVIEMBRE!H44+DICIEMBRE!H44</f>
        <v>0</v>
      </c>
      <c r="I44" s="270">
        <f>SUM(G44:H44)</f>
        <v>0</v>
      </c>
      <c r="J44" s="227">
        <f>E44+I44</f>
        <v>0</v>
      </c>
      <c r="K44" s="235">
        <v>1</v>
      </c>
      <c r="L44" s="235">
        <v>1</v>
      </c>
      <c r="M44" s="235">
        <f>ENERO!M44+FEBRERO!M44+MARZO!M44+ABRIL!M44+MAYO!M44+JUNIO!M45+JULIO!M44+AGOSTO!M44+SEPTIEMBRE!M44+OCTUBRE!M44+NOVIEMBRE!M44+DICIEMBRE!M44</f>
        <v>154</v>
      </c>
      <c r="N44" s="235">
        <f>ENERO!N44+FEBRERO!N44+MARZO!N44+ABRIL!N44+MAYO!N44+JUNIO!N45+JULIO!N44+AGOSTO!N44+SEPTIEMBRE!N44+OCTUBRE!N44+NOVIEMBRE!N44+DICIEMBRE!N44</f>
        <v>21</v>
      </c>
      <c r="O44" s="235">
        <f>ENERO!O44+FEBRERO!O44+MARZO!O44+ABRIL!O44+MAYO!O44+JUNIO!O45+JULIO!O44+AGOSTO!O44+SEPTIEMBRE!O44+OCTUBRE!O44+NOVIEMBRE!O44+DICIEMBRE!O44</f>
        <v>20</v>
      </c>
      <c r="P44" s="271">
        <f>IFERROR(O44/SUM(F44,J44),0)</f>
        <v>3.3333333333333335</v>
      </c>
      <c r="Q44" s="272">
        <f>IFERROR(SUM(F44,J44)/K44,0)</f>
        <v>6</v>
      </c>
      <c r="R44" s="272">
        <f>IFERROR((N44/M44)*100,0)</f>
        <v>13.636363636363635</v>
      </c>
      <c r="S44" s="248">
        <f>IFERROR((I44/SUM(F44,J44))*1000,0)</f>
        <v>0</v>
      </c>
      <c r="T44" s="384">
        <f>IFERROR((M44/N44)/SUM(F44,J44),0)</f>
        <v>1.2222222222222221</v>
      </c>
      <c r="U44" s="380"/>
      <c r="V44" s="95"/>
      <c r="W44" s="54"/>
    </row>
    <row r="45" spans="1:58" ht="17.25" thickBot="1" x14ac:dyDescent="0.3">
      <c r="A45" s="385" t="s">
        <v>695</v>
      </c>
      <c r="B45" s="373">
        <f>ENERO!B45+FEBRERO!B45+MARZO!B45+ABRIL!B45+MAYO!B45+JUNIO!B46+JULIO!B45+AGOSTO!B45+SEPTIEMBRE!B45+OCTUBRE!B45+NOVIEMBRE!B45+DICIEMBRE!B45</f>
        <v>0</v>
      </c>
      <c r="C45" s="373">
        <f>ENERO!C45+FEBRERO!C45+MARZO!C45+ABRIL!C45+MAYO!C45+JUNIO!C46+JULIO!C45+AGOSTO!C45+SEPTIEMBRE!C45+OCTUBRE!C45+NOVIEMBRE!C45+DICIEMBRE!C45</f>
        <v>0</v>
      </c>
      <c r="D45" s="374">
        <v>0</v>
      </c>
      <c r="E45" s="375">
        <v>0</v>
      </c>
      <c r="F45" s="375">
        <v>0</v>
      </c>
      <c r="G45" s="375">
        <f>SUM(ENERO!G45+FEBRERO!G45+MARZO!G45+ABRIL!G45+MAYO!G44+JUNIO!G45+JULIO!G44+AGOSTO!G45+SEPTIEMBRE!G45+OCTUBRE!G45+NOVIEMBRE!G45+DICIEMBRE!G45)</f>
        <v>5</v>
      </c>
      <c r="H45" s="375">
        <f>SUM(ENERO!H45+FEBRERO!H45+MARZO!H45+ABRIL!H45+MAYO!H44+JUNIO!H45+JULIO!H44+AGOSTO!H45+SEPTIEMBRE!H45+OCTUBRE!H45+NOVIEMBRE!H45+DICIEMBRE!H45)</f>
        <v>2</v>
      </c>
      <c r="I45" s="374">
        <f>G45+H45</f>
        <v>7</v>
      </c>
      <c r="J45" s="374">
        <v>0</v>
      </c>
      <c r="K45" s="375">
        <v>0</v>
      </c>
      <c r="L45" s="375">
        <v>0</v>
      </c>
      <c r="M45" s="375">
        <v>0</v>
      </c>
      <c r="N45" s="375">
        <v>0</v>
      </c>
      <c r="O45" s="375">
        <v>0</v>
      </c>
      <c r="P45" s="376">
        <v>0</v>
      </c>
      <c r="Q45" s="377">
        <v>0</v>
      </c>
      <c r="R45" s="377">
        <v>0</v>
      </c>
      <c r="S45" s="376">
        <v>0</v>
      </c>
      <c r="T45" s="378">
        <v>0</v>
      </c>
      <c r="U45" s="329"/>
      <c r="V45" s="330"/>
      <c r="W45" s="54"/>
    </row>
    <row r="46" spans="1:58" x14ac:dyDescent="0.25">
      <c r="B46" s="212"/>
      <c r="C46" s="212"/>
      <c r="D46" s="212"/>
      <c r="E46" s="212"/>
      <c r="F46" s="212"/>
      <c r="H46" s="212"/>
      <c r="I46" s="212"/>
      <c r="J46" s="212"/>
      <c r="K46" s="212"/>
      <c r="L46" s="212"/>
      <c r="M46" s="212"/>
      <c r="N46" s="212"/>
      <c r="P46" s="212"/>
      <c r="Q46" s="212"/>
      <c r="R46" s="212"/>
      <c r="S46" s="212"/>
      <c r="T46" s="212"/>
    </row>
    <row r="47" spans="1:58" ht="15" x14ac:dyDescent="0.25">
      <c r="A47" s="1" t="s">
        <v>58</v>
      </c>
      <c r="B47" s="212"/>
      <c r="C47" s="212"/>
      <c r="D47" s="212"/>
      <c r="E47" s="212"/>
      <c r="F47" s="212"/>
      <c r="H47" s="212"/>
      <c r="I47" s="212"/>
      <c r="J47" s="212"/>
      <c r="K47" s="212"/>
      <c r="L47" s="212"/>
      <c r="M47" s="212"/>
      <c r="N47" s="212"/>
      <c r="P47" s="212"/>
      <c r="Q47" s="212"/>
      <c r="R47" s="212"/>
      <c r="S47" s="212"/>
      <c r="T47" s="212"/>
    </row>
    <row r="48" spans="1:58" x14ac:dyDescent="0.25">
      <c r="B48" s="212"/>
      <c r="C48" s="212"/>
      <c r="D48" s="212"/>
      <c r="E48" s="212"/>
      <c r="F48" s="212"/>
      <c r="H48" s="212"/>
      <c r="I48" s="212"/>
      <c r="J48" s="212"/>
      <c r="K48" s="212"/>
      <c r="L48" s="212"/>
      <c r="M48" s="212"/>
      <c r="N48" s="212"/>
      <c r="P48" s="212"/>
      <c r="Q48" s="212"/>
      <c r="R48" s="212"/>
      <c r="S48" s="212"/>
      <c r="T48" s="212"/>
    </row>
    <row r="49" spans="1:20" ht="18" x14ac:dyDescent="0.25">
      <c r="A49" s="605" t="s">
        <v>759</v>
      </c>
      <c r="B49" s="605"/>
      <c r="C49" s="605"/>
      <c r="D49" s="605"/>
      <c r="E49" s="605"/>
      <c r="F49" s="605"/>
      <c r="G49" s="605"/>
      <c r="H49" s="605"/>
      <c r="I49" s="605"/>
      <c r="J49" s="605"/>
      <c r="K49" s="605"/>
      <c r="L49" s="605"/>
      <c r="M49" s="605"/>
      <c r="N49" s="605"/>
      <c r="O49" s="605"/>
      <c r="P49" s="605"/>
      <c r="Q49" s="605"/>
      <c r="R49" s="605"/>
      <c r="S49" s="605"/>
      <c r="T49" s="605"/>
    </row>
    <row r="50" spans="1:20" ht="15" thickBot="1" x14ac:dyDescent="0.3">
      <c r="B50" s="212"/>
      <c r="C50" s="212"/>
      <c r="D50" s="212"/>
      <c r="E50" s="212"/>
      <c r="F50" s="212"/>
      <c r="H50" s="212"/>
      <c r="I50" s="212"/>
      <c r="J50" s="212"/>
      <c r="K50" s="212"/>
      <c r="L50" s="212"/>
      <c r="M50" s="212"/>
      <c r="N50" s="212"/>
      <c r="P50" s="212"/>
      <c r="Q50" s="212"/>
      <c r="R50" s="212"/>
      <c r="S50" s="212"/>
      <c r="T50" s="212"/>
    </row>
    <row r="51" spans="1:20" ht="16.5" x14ac:dyDescent="0.25">
      <c r="A51" s="28" t="s">
        <v>745</v>
      </c>
      <c r="B51" s="236">
        <f>SUM(B52:B54)</f>
        <v>125</v>
      </c>
      <c r="C51" s="236">
        <f t="shared" ref="C51:O51" si="27">SUM(C52:C54)</f>
        <v>197</v>
      </c>
      <c r="D51" s="236">
        <f t="shared" si="27"/>
        <v>322</v>
      </c>
      <c r="E51" s="236">
        <f t="shared" si="27"/>
        <v>31</v>
      </c>
      <c r="F51" s="236">
        <f t="shared" si="27"/>
        <v>271</v>
      </c>
      <c r="G51" s="236">
        <f t="shared" si="27"/>
        <v>16</v>
      </c>
      <c r="H51" s="236">
        <f t="shared" si="27"/>
        <v>8</v>
      </c>
      <c r="I51" s="236">
        <f t="shared" si="27"/>
        <v>24</v>
      </c>
      <c r="J51" s="236">
        <f t="shared" si="27"/>
        <v>55</v>
      </c>
      <c r="K51" s="236">
        <f t="shared" si="27"/>
        <v>16</v>
      </c>
      <c r="L51" s="236">
        <f t="shared" si="27"/>
        <v>17</v>
      </c>
      <c r="M51" s="236">
        <f t="shared" si="27"/>
        <v>6218</v>
      </c>
      <c r="N51" s="236">
        <f t="shared" si="27"/>
        <v>4858</v>
      </c>
      <c r="O51" s="241">
        <f t="shared" si="27"/>
        <v>3976</v>
      </c>
      <c r="P51" s="357">
        <f>IFERROR(O51/SUM(F51,J51),0)</f>
        <v>12.196319018404909</v>
      </c>
      <c r="Q51" s="347">
        <f>(E51+F51+G51+H51)/L51</f>
        <v>19.176470588235293</v>
      </c>
      <c r="R51" s="347">
        <f>IFERROR((N51/M51)*100,0)</f>
        <v>78.128015439047928</v>
      </c>
      <c r="S51" s="347">
        <f>IFERROR((I51/SUM(F51,J51))*1000,0)</f>
        <v>73.619631901840492</v>
      </c>
      <c r="T51" s="360">
        <f>(M51-N51)/(E51+F51+G51+H51)</f>
        <v>4.1717791411042944</v>
      </c>
    </row>
    <row r="52" spans="1:20" ht="16.5" x14ac:dyDescent="0.25">
      <c r="A52" s="4" t="str">
        <f>A37</f>
        <v>NEO UCI</v>
      </c>
      <c r="B52" s="110">
        <f>B37</f>
        <v>74</v>
      </c>
      <c r="C52" s="110">
        <f>C37</f>
        <v>90</v>
      </c>
      <c r="D52" s="213">
        <f>D37</f>
        <v>164</v>
      </c>
      <c r="E52" s="103">
        <f>ENERO!E49+FEBRERO!E49+MARZO!E49+ABRIL!E49+MAYO!E49+JUNIO!E50+JULIO!E49+AGOSTO!E49+SEPTIEMBRE!E49+OCTUBRE!E49+NOVIEMBRE!E49+DICIEMBRE!E49</f>
        <v>8</v>
      </c>
      <c r="F52" s="110">
        <f>F37</f>
        <v>147</v>
      </c>
      <c r="G52" s="110">
        <f>G37</f>
        <v>10</v>
      </c>
      <c r="H52" s="110">
        <f>H37</f>
        <v>6</v>
      </c>
      <c r="I52" s="326">
        <f>I37</f>
        <v>16</v>
      </c>
      <c r="J52" s="213">
        <f>J37</f>
        <v>24</v>
      </c>
      <c r="K52" s="103">
        <v>9</v>
      </c>
      <c r="L52" s="346">
        <f>L37</f>
        <v>9</v>
      </c>
      <c r="M52" s="110">
        <f>ENERO!M49+FEBRERO!M49+MARZO!M49+ABRIL!M49+MAYO!M49+JUNIO!M50+JULIO!M49+AGOSTO!M49+SEPTIEMBRE!M49+OCTUBRE!M49+NOVIEMBRE!M49+DICIEMBRE!M49</f>
        <v>3248</v>
      </c>
      <c r="N52" s="110">
        <f>ENERO!N49+FEBRERO!N49+MARZO!N49+ABRIL!N49+MAYO!N49+JUNIO!N50+JULIO!N49+AGOSTO!N49+SEPTIEMBRE!N49+OCTUBRE!N49+NOVIEMBRE!N49+DICIEMBRE!N49</f>
        <v>2800</v>
      </c>
      <c r="O52" s="240">
        <f>ENERO!O49+FEBRERO!O49+MARZO!O49+ABRIL!O49+MAYO!O49+JUNIO!O50+JULIO!O49+AGOSTO!O49+SEPTIEMBRE!O49+OCTUBRE!O49+NOVIEMBRE!O49+DICIEMBRE!O49</f>
        <v>1934</v>
      </c>
      <c r="P52" s="216">
        <f>IFERROR(O52/SUM(F52,J52),0)</f>
        <v>11.309941520467836</v>
      </c>
      <c r="Q52" s="251">
        <f>(E52+F52+G52+H52)/L52</f>
        <v>19</v>
      </c>
      <c r="R52" s="217">
        <f>IFERROR((N52/M52)*100,0)</f>
        <v>86.206896551724128</v>
      </c>
      <c r="S52" s="242">
        <f>IFERROR((I52/SUM(F52,J52))*1000,0)</f>
        <v>93.567251461988292</v>
      </c>
      <c r="T52" s="361">
        <f>(M52-N52)/(E52+F52+G52+H52)</f>
        <v>2.6198830409356724</v>
      </c>
    </row>
    <row r="53" spans="1:20" ht="16.5" x14ac:dyDescent="0.25">
      <c r="A53" s="4" t="str">
        <f>A40</f>
        <v>PED. UTI</v>
      </c>
      <c r="B53" s="110">
        <f>B40</f>
        <v>19</v>
      </c>
      <c r="C53" s="110">
        <f>C40</f>
        <v>40</v>
      </c>
      <c r="D53" s="213">
        <f>D40</f>
        <v>59</v>
      </c>
      <c r="E53" s="103">
        <f>ENERO!E50+FEBRERO!E50+MARZO!E50+ABRIL!E50+MAYO!E50+JUNIO!E51+JULIO!E50+AGOSTO!E50+SEPTIEMBRE!E50+OCTUBRE!E50+NOVIEMBRE!E50+DICIEMBRE!E50</f>
        <v>15</v>
      </c>
      <c r="F53" s="110">
        <f t="shared" ref="F53:L53" si="28">F40</f>
        <v>41</v>
      </c>
      <c r="G53" s="110">
        <f t="shared" si="28"/>
        <v>4</v>
      </c>
      <c r="H53" s="110">
        <f t="shared" si="28"/>
        <v>2</v>
      </c>
      <c r="I53" s="326">
        <f t="shared" si="28"/>
        <v>6</v>
      </c>
      <c r="J53" s="213">
        <f t="shared" si="28"/>
        <v>21</v>
      </c>
      <c r="K53" s="103">
        <f t="shared" si="28"/>
        <v>4</v>
      </c>
      <c r="L53" s="346">
        <f t="shared" si="28"/>
        <v>5</v>
      </c>
      <c r="M53" s="110">
        <f>ENERO!M50+FEBRERO!M50+MARZO!M50+ABRIL!M50+MAYO!M50+JUNIO!M51+JULIO!M50+AGOSTO!M50+SEPTIEMBRE!M50+OCTUBRE!M50+NOVIEMBRE!M50+DICIEMBRE!M50</f>
        <v>1918</v>
      </c>
      <c r="N53" s="110">
        <f>ENERO!N50+FEBRERO!N50+MARZO!N50+ABRIL!N50+MAYO!N50+JUNIO!N51+JULIO!N50+AGOSTO!N50+SEPTIEMBRE!N50+OCTUBRE!N50+NOVIEMBRE!N50+DICIEMBRE!N50</f>
        <v>1615</v>
      </c>
      <c r="O53" s="240">
        <f>ENERO!O50+FEBRERO!O50+MARZO!O50+ABRIL!O50+MAYO!O50+JUNIO!O51+JULIO!O50+AGOSTO!O50+SEPTIEMBRE!O50+OCTUBRE!O50+NOVIEMBRE!O50+DICIEMBRE!O50</f>
        <v>1516</v>
      </c>
      <c r="P53" s="216">
        <f>IFERROR(O53/SUM(F53,J53),0)</f>
        <v>24.451612903225808</v>
      </c>
      <c r="Q53" s="251">
        <f>(E53+F53+G53+H53)/L53</f>
        <v>12.4</v>
      </c>
      <c r="R53" s="217">
        <f>IFERROR((N53/M53)*100,0)</f>
        <v>84.202294056308659</v>
      </c>
      <c r="S53" s="242">
        <f t="shared" ref="S53:S54" si="29">IFERROR((I53/SUM(F53,J53))*1000,0)</f>
        <v>96.774193548387089</v>
      </c>
      <c r="T53" s="361">
        <f>(M53-N53)/(E53+F53+G53+H53)</f>
        <v>4.887096774193548</v>
      </c>
    </row>
    <row r="54" spans="1:20" ht="17.25" thickBot="1" x14ac:dyDescent="0.3">
      <c r="A54" s="4" t="str">
        <f>A42</f>
        <v>UCI MUJER</v>
      </c>
      <c r="B54" s="110">
        <f t="shared" ref="B54:K54" si="30">B42</f>
        <v>32</v>
      </c>
      <c r="C54" s="110">
        <f t="shared" si="30"/>
        <v>67</v>
      </c>
      <c r="D54" s="213">
        <f t="shared" si="30"/>
        <v>99</v>
      </c>
      <c r="E54" s="103">
        <f>ENERO!E51+FEBRERO!E51+MARZO!E51+ABRIL!E51+MAYO!E51+JUNIO!E52+JULIO!E51+AGOSTO!E51+SEPTIEMBRE!E51+OCTUBRE!E51+NOVIEMBRE!E51+DICIEMBRE!E51</f>
        <v>8</v>
      </c>
      <c r="F54" s="110">
        <f t="shared" si="30"/>
        <v>83</v>
      </c>
      <c r="G54" s="110">
        <f t="shared" si="30"/>
        <v>2</v>
      </c>
      <c r="H54" s="110">
        <f t="shared" si="30"/>
        <v>0</v>
      </c>
      <c r="I54" s="326">
        <f t="shared" si="30"/>
        <v>2</v>
      </c>
      <c r="J54" s="213">
        <f t="shared" si="30"/>
        <v>10</v>
      </c>
      <c r="K54" s="103">
        <f t="shared" si="30"/>
        <v>3</v>
      </c>
      <c r="L54" s="346">
        <f>L42</f>
        <v>3</v>
      </c>
      <c r="M54" s="110">
        <f>ENERO!M51+FEBRERO!M51+MARZO!M51+ABRIL!M51+MAYO!M51+JUNIO!M52+JULIO!M51+AGOSTO!M51+SEPTIEMBRE!M51+OCTUBRE!M51+NOVIEMBRE!M51+DICIEMBRE!M51</f>
        <v>1052</v>
      </c>
      <c r="N54" s="110">
        <f>ENERO!N51+FEBRERO!N51+MARZO!N51+ABRIL!N51+MAYO!N51+JUNIO!N52+JULIO!N51+AGOSTO!N51+SEPTIEMBRE!N51+OCTUBRE!N51+NOVIEMBRE!N51+DICIEMBRE!N51</f>
        <v>443</v>
      </c>
      <c r="O54" s="240">
        <f>ENERO!O51+FEBRERO!O51+MARZO!O51+ABRIL!O51+MAYO!O51+JUNIO!O52+JULIO!O51+AGOSTO!O51+SEPTIEMBRE!O51+OCTUBRE!O51+NOVIEMBRE!O51+DICIEMBRE!O51</f>
        <v>526</v>
      </c>
      <c r="P54" s="358">
        <f>IFERROR(O54/SUM(F54,J54),0)</f>
        <v>5.655913978494624</v>
      </c>
      <c r="Q54" s="406">
        <f>(E54+F54+G54+H54)/L54</f>
        <v>31</v>
      </c>
      <c r="R54" s="359">
        <f>IFERROR((N54/M54)*100,0)</f>
        <v>42.110266159695819</v>
      </c>
      <c r="S54" s="348">
        <f t="shared" si="29"/>
        <v>21.505376344086024</v>
      </c>
      <c r="T54" s="363">
        <f>(M54-N54)/(E54+F54+G54+H54)</f>
        <v>6.5483870967741939</v>
      </c>
    </row>
    <row r="55" spans="1:20" ht="15" thickBot="1" x14ac:dyDescent="0.3">
      <c r="B55" s="212"/>
      <c r="C55" s="212"/>
      <c r="D55" s="212"/>
      <c r="E55" s="212"/>
      <c r="F55" s="212"/>
      <c r="H55" s="212"/>
      <c r="I55" s="212"/>
      <c r="J55" s="212"/>
      <c r="K55" s="212"/>
      <c r="L55" s="212"/>
      <c r="M55" s="212"/>
      <c r="N55" s="212"/>
      <c r="P55" s="212"/>
      <c r="Q55" s="212"/>
      <c r="R55" s="212"/>
      <c r="S55" s="212"/>
      <c r="T55" s="212"/>
    </row>
    <row r="56" spans="1:20" ht="16.5" x14ac:dyDescent="0.25">
      <c r="A56" s="28" t="s">
        <v>758</v>
      </c>
      <c r="B56" s="236">
        <f>SUM(B57:B59)</f>
        <v>279</v>
      </c>
      <c r="C56" s="236">
        <f t="shared" ref="C56:O56" si="31">SUM(C57:C59)</f>
        <v>114</v>
      </c>
      <c r="D56" s="236">
        <f t="shared" si="31"/>
        <v>393</v>
      </c>
      <c r="E56" s="236">
        <f t="shared" si="31"/>
        <v>268</v>
      </c>
      <c r="F56" s="236">
        <f t="shared" si="31"/>
        <v>104</v>
      </c>
      <c r="G56" s="236">
        <f t="shared" si="31"/>
        <v>2</v>
      </c>
      <c r="H56" s="236">
        <f t="shared" si="31"/>
        <v>1</v>
      </c>
      <c r="I56" s="236">
        <f t="shared" si="31"/>
        <v>3</v>
      </c>
      <c r="J56" s="236">
        <f t="shared" si="31"/>
        <v>271</v>
      </c>
      <c r="K56" s="236">
        <f t="shared" si="31"/>
        <v>6</v>
      </c>
      <c r="L56" s="236">
        <f t="shared" si="31"/>
        <v>8</v>
      </c>
      <c r="M56" s="236">
        <f t="shared" si="31"/>
        <v>2687</v>
      </c>
      <c r="N56" s="236">
        <f t="shared" si="31"/>
        <v>2142</v>
      </c>
      <c r="O56" s="241">
        <f t="shared" si="31"/>
        <v>3057</v>
      </c>
      <c r="P56" s="357">
        <f>IFERROR(O56/SUM(F56,J56),0)</f>
        <v>8.1519999999999992</v>
      </c>
      <c r="Q56" s="347">
        <f>(E56+F56+G56+H56)/L56</f>
        <v>46.875</v>
      </c>
      <c r="R56" s="347">
        <f>IFERROR((N56/M56)*100,0)</f>
        <v>79.717156680312613</v>
      </c>
      <c r="S56" s="347">
        <f>IFERROR((I56/SUM(F56,J56))*1000,0)</f>
        <v>8</v>
      </c>
      <c r="T56" s="360">
        <f>(M56-N56)/(E56+F56+G56+H56)</f>
        <v>1.4533333333333334</v>
      </c>
    </row>
    <row r="57" spans="1:20" ht="16.5" x14ac:dyDescent="0.25">
      <c r="A57" s="450" t="s">
        <v>401</v>
      </c>
      <c r="B57" s="232">
        <v>256</v>
      </c>
      <c r="C57" s="103">
        <v>102</v>
      </c>
      <c r="D57" s="213">
        <v>358</v>
      </c>
      <c r="E57" s="110">
        <v>266</v>
      </c>
      <c r="F57" s="110">
        <v>72</v>
      </c>
      <c r="G57" s="110">
        <v>1</v>
      </c>
      <c r="H57" s="110">
        <v>1</v>
      </c>
      <c r="I57" s="371">
        <v>2</v>
      </c>
      <c r="J57" s="213">
        <v>268</v>
      </c>
      <c r="K57" s="110">
        <v>4</v>
      </c>
      <c r="L57" s="110">
        <v>6</v>
      </c>
      <c r="M57" s="110">
        <v>2171</v>
      </c>
      <c r="N57" s="110">
        <v>2035</v>
      </c>
      <c r="O57" s="110">
        <v>2906</v>
      </c>
      <c r="P57" s="216">
        <v>8.5470588235294116</v>
      </c>
      <c r="Q57" s="190">
        <v>5.0746268656716422</v>
      </c>
      <c r="R57" s="217">
        <v>93.735605711653619</v>
      </c>
      <c r="S57" s="242">
        <v>5.8823529411764701</v>
      </c>
      <c r="T57" s="361">
        <v>0.4</v>
      </c>
    </row>
    <row r="58" spans="1:20" ht="16.5" x14ac:dyDescent="0.25">
      <c r="A58" s="450" t="s">
        <v>473</v>
      </c>
      <c r="B58" s="232">
        <v>19</v>
      </c>
      <c r="C58" s="103">
        <v>9</v>
      </c>
      <c r="D58" s="213">
        <v>28</v>
      </c>
      <c r="E58" s="110">
        <v>2</v>
      </c>
      <c r="F58" s="110">
        <v>26</v>
      </c>
      <c r="G58" s="110">
        <v>1</v>
      </c>
      <c r="H58" s="110">
        <v>0</v>
      </c>
      <c r="I58" s="371">
        <v>1</v>
      </c>
      <c r="J58" s="213">
        <v>3</v>
      </c>
      <c r="K58" s="110">
        <v>1</v>
      </c>
      <c r="L58" s="110">
        <v>1</v>
      </c>
      <c r="M58" s="110">
        <v>362</v>
      </c>
      <c r="N58" s="110">
        <v>86</v>
      </c>
      <c r="O58" s="110">
        <v>131</v>
      </c>
      <c r="P58" s="216">
        <v>4.5172413793103452</v>
      </c>
      <c r="Q58" s="190">
        <v>2.4166666666666665</v>
      </c>
      <c r="R58" s="217">
        <v>23.756906077348066</v>
      </c>
      <c r="S58" s="242">
        <v>34.482758620689651</v>
      </c>
      <c r="T58" s="361">
        <v>9.5172413793103452</v>
      </c>
    </row>
    <row r="59" spans="1:20" ht="17.25" thickBot="1" x14ac:dyDescent="0.3">
      <c r="A59" s="453" t="s">
        <v>521</v>
      </c>
      <c r="B59" s="407">
        <v>4</v>
      </c>
      <c r="C59" s="454">
        <v>3</v>
      </c>
      <c r="D59" s="455">
        <v>7</v>
      </c>
      <c r="E59" s="456">
        <v>0</v>
      </c>
      <c r="F59" s="456">
        <v>6</v>
      </c>
      <c r="G59" s="456">
        <v>0</v>
      </c>
      <c r="H59" s="456">
        <v>0</v>
      </c>
      <c r="I59" s="457">
        <v>0</v>
      </c>
      <c r="J59" s="455">
        <v>0</v>
      </c>
      <c r="K59" s="456">
        <v>1</v>
      </c>
      <c r="L59" s="456">
        <v>1</v>
      </c>
      <c r="M59" s="456">
        <v>154</v>
      </c>
      <c r="N59" s="456">
        <v>21</v>
      </c>
      <c r="O59" s="456">
        <v>20</v>
      </c>
      <c r="P59" s="358">
        <v>3.3333333333333335</v>
      </c>
      <c r="Q59" s="359">
        <v>1.5</v>
      </c>
      <c r="R59" s="359">
        <v>13.636363636363635</v>
      </c>
      <c r="S59" s="348">
        <v>0</v>
      </c>
      <c r="T59" s="458">
        <v>1.2222222222222221</v>
      </c>
    </row>
    <row r="60" spans="1:20" x14ac:dyDescent="0.25">
      <c r="B60" s="212"/>
      <c r="C60" s="212"/>
      <c r="D60" s="212"/>
      <c r="E60" s="212"/>
      <c r="F60" s="212"/>
      <c r="H60" s="212"/>
      <c r="I60" s="212"/>
      <c r="J60" s="212"/>
      <c r="K60" s="212"/>
      <c r="L60" s="212"/>
      <c r="M60" s="212"/>
      <c r="N60" s="212"/>
      <c r="P60" s="212"/>
      <c r="Q60" s="212"/>
      <c r="R60" s="212"/>
      <c r="S60" s="212"/>
      <c r="T60" s="212"/>
    </row>
    <row r="61" spans="1:20" ht="14.25" customHeight="1" x14ac:dyDescent="0.25">
      <c r="A61" s="495" t="s">
        <v>61</v>
      </c>
      <c r="B61" s="250" t="s">
        <v>1</v>
      </c>
      <c r="C61" s="250" t="s">
        <v>64</v>
      </c>
      <c r="D61" s="212"/>
      <c r="E61" s="212"/>
      <c r="F61" s="212"/>
      <c r="H61" s="212"/>
      <c r="I61" s="212"/>
      <c r="J61" s="212"/>
      <c r="K61" s="212"/>
      <c r="L61" s="212"/>
      <c r="M61" s="212"/>
      <c r="N61" s="212"/>
      <c r="P61" s="212"/>
      <c r="Q61" s="212"/>
      <c r="R61" s="212"/>
      <c r="S61" s="212"/>
      <c r="T61" s="212"/>
    </row>
    <row r="62" spans="1:20" x14ac:dyDescent="0.25">
      <c r="A62" s="495"/>
      <c r="B62" s="232">
        <f>ENERO!B55+FEBRERO!B55+MARZO!B55+ABRIL!B55+MAYO!B55+JUNIO!B56+JULIO!B55+AGOSTO!B55+SEPTIEMBRE!B55+OCTUBRE!B55+NOVIEMBRE!B55+DICIEMBRE!B55</f>
        <v>4448</v>
      </c>
      <c r="C62" s="232">
        <f>ENERO!C55+FEBRERO!C55+MARZO!C55+ABRIL!C55+MAYO!C55+JUNIO!C56+JULIO!C55+AGOSTO!C55+SEPTIEMBRE!C55+OCTUBRE!C55+NOVIEMBRE!C55+DICIEMBRE!C55</f>
        <v>4448</v>
      </c>
      <c r="D62" s="212"/>
      <c r="E62" s="212"/>
      <c r="F62" s="212"/>
      <c r="H62" s="212"/>
      <c r="I62" s="212"/>
      <c r="J62" s="212"/>
      <c r="K62" s="212"/>
      <c r="L62" s="212"/>
      <c r="M62" s="212"/>
      <c r="N62" s="212"/>
      <c r="P62" s="212"/>
      <c r="Q62" s="212"/>
      <c r="R62" s="212"/>
      <c r="S62" s="212"/>
      <c r="T62" s="212"/>
    </row>
    <row r="63" spans="1:20" ht="16.5" x14ac:dyDescent="0.25">
      <c r="A63" s="495" t="s">
        <v>62</v>
      </c>
      <c r="B63" s="5" t="s">
        <v>1</v>
      </c>
      <c r="C63" s="5" t="s">
        <v>64</v>
      </c>
      <c r="D63" s="212"/>
      <c r="E63" s="212"/>
      <c r="F63" s="212"/>
      <c r="H63" s="212"/>
      <c r="I63" s="212"/>
      <c r="J63" s="212"/>
      <c r="K63" s="212"/>
      <c r="L63" s="212"/>
      <c r="M63" s="212"/>
      <c r="N63" s="212"/>
      <c r="P63" s="212"/>
      <c r="Q63" s="212"/>
      <c r="R63" s="212"/>
      <c r="S63" s="212"/>
      <c r="T63" s="212"/>
    </row>
    <row r="64" spans="1:20" x14ac:dyDescent="0.25">
      <c r="A64" s="495"/>
      <c r="B64" s="232">
        <f>ENERO!B57+FEBRERO!B57+MARZO!B57+ABRIL!B57+MAYO!B57+JUNIO!B58+JULIO!B57+AGOSTO!B57+SEPTIEMBRE!B57+OCTUBRE!B57+NOVIEMBRE!B57+DICIEMBRE!B57</f>
        <v>251</v>
      </c>
      <c r="C64" s="232">
        <f>ENERO!C57+FEBRERO!C57+MARZO!C57+ABRIL!C57+MAYO!C57+JUNIO!C58+JULIO!C57+AGOSTO!C57+SEPTIEMBRE!C57+OCTUBRE!C57+NOVIEMBRE!C57+DICIEMBRE!C57</f>
        <v>269</v>
      </c>
      <c r="D64" s="212"/>
      <c r="E64" s="212"/>
      <c r="F64" s="212"/>
      <c r="H64" s="212"/>
      <c r="I64" s="212"/>
      <c r="J64" s="212"/>
      <c r="K64" s="212"/>
      <c r="L64" s="212"/>
      <c r="M64" s="212"/>
      <c r="N64" s="212"/>
      <c r="P64" s="212"/>
      <c r="Q64" s="212"/>
      <c r="R64" s="212"/>
      <c r="S64" s="212"/>
      <c r="T64" s="212"/>
    </row>
    <row r="65" spans="1:20" ht="14.25" customHeight="1" x14ac:dyDescent="0.25">
      <c r="A65" s="495" t="s">
        <v>63</v>
      </c>
      <c r="B65" s="250" t="s">
        <v>65</v>
      </c>
      <c r="C65" s="250" t="s">
        <v>66</v>
      </c>
      <c r="D65" s="212"/>
      <c r="E65" s="212"/>
      <c r="F65" s="212"/>
      <c r="H65" s="212"/>
      <c r="I65" s="212"/>
      <c r="J65" s="212"/>
      <c r="K65" s="212"/>
      <c r="L65" s="212"/>
      <c r="M65" s="212"/>
      <c r="N65" s="212"/>
      <c r="P65" s="212"/>
      <c r="Q65" s="212"/>
      <c r="R65" s="212"/>
      <c r="S65" s="212"/>
      <c r="T65" s="212"/>
    </row>
    <row r="66" spans="1:20" ht="16.5" customHeight="1" x14ac:dyDescent="0.25">
      <c r="A66" s="495"/>
      <c r="B66" s="232">
        <f>ENERO!B59+FEBRERO!B59+MARZO!B59+ABRIL!B59+MAYO!B59+JUNIO!B60+JULIO!B59+AGOSTO!B59+SEPTIEMBRE!B59+OCTUBRE!B59+NOVIEMBRE!B59+DICIEMBRE!B59</f>
        <v>2268</v>
      </c>
      <c r="C66" s="232">
        <f>ENERO!C59+FEBRERO!C59+MARZO!C59+ABRIL!C59+MAYO!C59+JUNIO!C60+JULIO!C59+AGOSTO!C59+SEPTIEMBRE!C59+OCTUBRE!C59+NOVIEMBRE!C59+DICIEMBRE!C59</f>
        <v>2235</v>
      </c>
      <c r="D66" s="212"/>
      <c r="E66" s="212"/>
      <c r="F66" s="212"/>
      <c r="H66" s="212"/>
      <c r="I66" s="212"/>
      <c r="J66" s="212"/>
      <c r="K66" s="212"/>
      <c r="L66" s="212"/>
      <c r="M66" s="212"/>
      <c r="N66" s="212"/>
      <c r="P66" s="212"/>
      <c r="Q66" s="212"/>
      <c r="R66" s="212"/>
      <c r="S66" s="212"/>
      <c r="T66" s="212"/>
    </row>
    <row r="67" spans="1:20" ht="14.25" customHeight="1" x14ac:dyDescent="0.25">
      <c r="A67" s="495"/>
      <c r="B67" s="580">
        <f>SUM(B66:C66)</f>
        <v>4503</v>
      </c>
      <c r="C67" s="580"/>
      <c r="D67" s="212"/>
      <c r="E67" s="212"/>
      <c r="F67" s="212"/>
      <c r="H67" s="212"/>
      <c r="I67" s="212"/>
      <c r="J67" s="212"/>
      <c r="K67" s="212"/>
      <c r="L67" s="212"/>
      <c r="M67" s="212"/>
      <c r="N67" s="212"/>
      <c r="P67" s="212"/>
      <c r="Q67" s="212"/>
      <c r="R67" s="212"/>
      <c r="S67" s="212"/>
      <c r="T67" s="212"/>
    </row>
    <row r="69" spans="1:20" ht="14.25" customHeight="1" x14ac:dyDescent="0.25"/>
    <row r="70" spans="1:20" x14ac:dyDescent="0.25">
      <c r="C70" s="124"/>
      <c r="D70" s="124"/>
      <c r="E70" s="124"/>
      <c r="F70" s="124"/>
      <c r="G70" s="276"/>
      <c r="H70" s="124"/>
      <c r="I70" s="124"/>
      <c r="J70" s="124"/>
      <c r="K70" s="124"/>
      <c r="L70" s="124"/>
      <c r="M70" s="124"/>
      <c r="N70" s="124"/>
      <c r="O70" s="276"/>
    </row>
    <row r="71" spans="1:20" x14ac:dyDescent="0.25">
      <c r="C71" s="124"/>
      <c r="D71" s="124"/>
      <c r="E71" s="124"/>
      <c r="F71" s="124"/>
      <c r="G71" s="276"/>
      <c r="H71" s="124"/>
      <c r="I71" s="124"/>
      <c r="J71" s="124"/>
      <c r="K71" s="124"/>
      <c r="L71" s="124"/>
      <c r="M71" s="124"/>
      <c r="N71" s="124"/>
      <c r="O71" s="276"/>
    </row>
    <row r="72" spans="1:20" x14ac:dyDescent="0.25">
      <c r="C72" s="124"/>
      <c r="D72" s="345"/>
      <c r="E72" s="276"/>
      <c r="F72" s="276"/>
      <c r="G72" s="276"/>
      <c r="H72" s="276"/>
      <c r="I72" s="345"/>
      <c r="J72" s="345"/>
      <c r="K72" s="589"/>
      <c r="L72" s="589"/>
      <c r="M72" s="589"/>
      <c r="N72" s="124"/>
      <c r="O72" s="276"/>
    </row>
    <row r="73" spans="1:20" ht="15" x14ac:dyDescent="0.25">
      <c r="C73" s="124"/>
      <c r="D73" s="125"/>
      <c r="E73" s="125"/>
      <c r="F73" s="277"/>
      <c r="G73" s="278"/>
      <c r="H73" s="279"/>
      <c r="I73" s="125"/>
      <c r="J73" s="125"/>
      <c r="K73" s="125"/>
      <c r="L73" s="280"/>
      <c r="M73" s="280"/>
      <c r="N73" s="124"/>
      <c r="O73" s="276"/>
    </row>
    <row r="74" spans="1:20" ht="15" x14ac:dyDescent="0.25">
      <c r="C74" s="124"/>
      <c r="D74" s="125"/>
      <c r="E74" s="125"/>
      <c r="F74" s="364"/>
      <c r="G74" s="365"/>
      <c r="H74" s="279"/>
      <c r="I74" s="125"/>
      <c r="J74" s="125"/>
      <c r="K74" s="125"/>
      <c r="L74" s="280"/>
      <c r="M74" s="280"/>
      <c r="N74" s="124"/>
      <c r="O74" s="276"/>
    </row>
    <row r="75" spans="1:20" ht="15" x14ac:dyDescent="0.25">
      <c r="C75" s="124"/>
      <c r="D75" s="125"/>
      <c r="E75" s="125"/>
      <c r="F75" s="364"/>
      <c r="G75" s="365"/>
      <c r="H75" s="279"/>
      <c r="I75" s="125"/>
      <c r="J75" s="125"/>
      <c r="K75" s="125"/>
      <c r="L75" s="280"/>
      <c r="M75" s="280"/>
      <c r="N75" s="124"/>
      <c r="O75" s="276"/>
    </row>
    <row r="76" spans="1:20" ht="15" x14ac:dyDescent="0.25">
      <c r="C76" s="124"/>
      <c r="D76" s="125"/>
      <c r="E76" s="125"/>
      <c r="F76" s="364"/>
      <c r="G76" s="365"/>
      <c r="H76" s="279"/>
      <c r="I76" s="125"/>
      <c r="J76" s="125"/>
      <c r="K76" s="125"/>
      <c r="L76" s="280"/>
      <c r="M76" s="280"/>
      <c r="N76" s="124"/>
      <c r="O76" s="276"/>
    </row>
    <row r="77" spans="1:20" ht="15" x14ac:dyDescent="0.25">
      <c r="C77" s="124"/>
      <c r="D77" s="125"/>
      <c r="E77" s="125"/>
      <c r="F77" s="364"/>
      <c r="G77" s="365"/>
      <c r="H77" s="279"/>
      <c r="I77" s="125"/>
      <c r="J77" s="125"/>
      <c r="K77" s="125"/>
      <c r="L77" s="280"/>
      <c r="M77" s="280"/>
      <c r="N77" s="124"/>
      <c r="O77" s="276"/>
    </row>
    <row r="78" spans="1:20" ht="15" x14ac:dyDescent="0.25">
      <c r="C78" s="124"/>
      <c r="D78" s="125"/>
      <c r="E78" s="125"/>
      <c r="F78" s="277"/>
      <c r="G78" s="278"/>
      <c r="H78" s="279"/>
      <c r="I78" s="125"/>
      <c r="J78" s="125"/>
      <c r="K78" s="125"/>
      <c r="L78" s="280"/>
      <c r="M78" s="280"/>
      <c r="N78" s="124"/>
      <c r="O78" s="276"/>
    </row>
    <row r="79" spans="1:20" ht="15" x14ac:dyDescent="0.25">
      <c r="C79" s="124"/>
      <c r="D79" s="125"/>
      <c r="E79" s="125"/>
      <c r="F79" s="364"/>
      <c r="G79" s="365"/>
      <c r="H79" s="279"/>
      <c r="I79" s="125"/>
      <c r="J79" s="125"/>
      <c r="K79" s="125"/>
      <c r="L79" s="280"/>
      <c r="M79" s="280"/>
      <c r="N79" s="124"/>
      <c r="O79" s="276"/>
    </row>
    <row r="80" spans="1:20" ht="15" x14ac:dyDescent="0.25">
      <c r="C80" s="124"/>
      <c r="D80" s="125"/>
      <c r="E80" s="125"/>
      <c r="F80" s="277"/>
      <c r="G80" s="278"/>
      <c r="H80" s="279"/>
      <c r="I80" s="125"/>
      <c r="J80" s="125"/>
      <c r="K80" s="125"/>
      <c r="L80" s="280"/>
      <c r="M80" s="280"/>
      <c r="N80" s="124"/>
      <c r="O80" s="276"/>
    </row>
    <row r="81" spans="3:15" ht="15" x14ac:dyDescent="0.25">
      <c r="C81" s="124"/>
      <c r="D81" s="125"/>
      <c r="E81" s="125"/>
      <c r="F81" s="277"/>
      <c r="G81" s="278"/>
      <c r="H81" s="279"/>
      <c r="I81" s="125"/>
      <c r="J81" s="125"/>
      <c r="K81" s="125"/>
      <c r="L81" s="280"/>
      <c r="M81" s="280"/>
      <c r="N81" s="124"/>
      <c r="O81" s="276"/>
    </row>
    <row r="82" spans="3:15" ht="15" x14ac:dyDescent="0.25">
      <c r="C82" s="124"/>
      <c r="D82" s="125"/>
      <c r="E82" s="125"/>
      <c r="F82" s="364"/>
      <c r="G82" s="365"/>
      <c r="H82" s="279"/>
      <c r="I82" s="125"/>
      <c r="J82" s="125"/>
      <c r="K82" s="125"/>
      <c r="L82" s="280"/>
      <c r="M82" s="280"/>
      <c r="N82" s="124"/>
      <c r="O82" s="276"/>
    </row>
    <row r="83" spans="3:15" ht="15" x14ac:dyDescent="0.25">
      <c r="C83" s="124"/>
      <c r="D83" s="125"/>
      <c r="E83" s="125"/>
      <c r="F83" s="277"/>
      <c r="G83" s="278"/>
      <c r="H83" s="279"/>
      <c r="I83" s="125"/>
      <c r="J83" s="125"/>
      <c r="K83" s="125"/>
      <c r="L83" s="280"/>
      <c r="M83" s="280"/>
      <c r="N83" s="124"/>
      <c r="O83" s="276"/>
    </row>
    <row r="84" spans="3:15" ht="15" x14ac:dyDescent="0.25">
      <c r="C84" s="124"/>
      <c r="D84" s="125"/>
      <c r="E84" s="125"/>
      <c r="F84" s="364"/>
      <c r="G84" s="365"/>
      <c r="H84" s="279"/>
      <c r="I84" s="125"/>
      <c r="J84" s="125"/>
      <c r="K84" s="125"/>
      <c r="L84" s="280"/>
      <c r="M84" s="280"/>
      <c r="N84" s="124"/>
      <c r="O84" s="276"/>
    </row>
    <row r="85" spans="3:15" ht="15" x14ac:dyDescent="0.25">
      <c r="C85" s="124"/>
      <c r="D85" s="125"/>
      <c r="E85" s="125"/>
      <c r="F85" s="364"/>
      <c r="G85" s="365"/>
      <c r="H85" s="279"/>
      <c r="I85" s="125"/>
      <c r="J85" s="125"/>
      <c r="K85" s="125"/>
      <c r="L85" s="280"/>
      <c r="M85" s="280"/>
      <c r="N85" s="124"/>
      <c r="O85" s="276"/>
    </row>
    <row r="86" spans="3:15" ht="15" x14ac:dyDescent="0.25">
      <c r="C86" s="124"/>
      <c r="D86" s="125"/>
      <c r="E86" s="125"/>
      <c r="F86" s="124"/>
      <c r="G86" s="276"/>
      <c r="H86" s="279"/>
      <c r="I86" s="125"/>
      <c r="J86" s="125"/>
      <c r="K86" s="125"/>
      <c r="L86" s="124"/>
      <c r="M86" s="124"/>
      <c r="N86" s="124"/>
      <c r="O86" s="276"/>
    </row>
    <row r="87" spans="3:15" ht="15" x14ac:dyDescent="0.25">
      <c r="C87" s="124"/>
      <c r="D87" s="125"/>
      <c r="E87" s="125"/>
      <c r="F87" s="124"/>
      <c r="G87" s="276"/>
      <c r="H87" s="279"/>
      <c r="I87" s="125"/>
      <c r="J87" s="125"/>
      <c r="K87" s="125"/>
      <c r="L87" s="124"/>
      <c r="M87" s="124"/>
      <c r="N87" s="124"/>
      <c r="O87" s="276"/>
    </row>
    <row r="88" spans="3:15" ht="15" x14ac:dyDescent="0.25">
      <c r="C88" s="124"/>
      <c r="D88" s="125"/>
      <c r="E88" s="125"/>
      <c r="F88" s="124"/>
      <c r="G88" s="276"/>
      <c r="H88" s="279"/>
      <c r="I88" s="125"/>
      <c r="J88" s="125"/>
      <c r="K88" s="125"/>
      <c r="L88" s="124"/>
      <c r="M88" s="124"/>
      <c r="N88" s="124"/>
      <c r="O88" s="276"/>
    </row>
    <row r="89" spans="3:15" ht="15" x14ac:dyDescent="0.25">
      <c r="C89" s="124"/>
      <c r="D89" s="125"/>
      <c r="E89" s="125"/>
      <c r="F89" s="124"/>
      <c r="G89" s="276"/>
      <c r="H89" s="279"/>
      <c r="I89" s="125"/>
      <c r="J89" s="125"/>
      <c r="K89" s="125"/>
      <c r="L89" s="124"/>
      <c r="M89" s="124"/>
      <c r="N89" s="124"/>
      <c r="O89" s="276"/>
    </row>
    <row r="90" spans="3:15" ht="15" x14ac:dyDescent="0.25">
      <c r="C90" s="124"/>
      <c r="D90" s="125"/>
      <c r="E90" s="125"/>
      <c r="F90" s="124"/>
      <c r="G90" s="276"/>
      <c r="H90" s="279"/>
      <c r="I90" s="125"/>
      <c r="J90" s="125"/>
      <c r="K90" s="125"/>
      <c r="L90" s="124"/>
      <c r="M90" s="124"/>
      <c r="N90" s="124"/>
      <c r="O90" s="276"/>
    </row>
    <row r="91" spans="3:15" ht="15" x14ac:dyDescent="0.25">
      <c r="C91" s="124"/>
      <c r="D91" s="125"/>
      <c r="E91" s="125"/>
      <c r="F91" s="124"/>
      <c r="G91" s="276"/>
      <c r="H91" s="279"/>
      <c r="I91" s="125"/>
      <c r="J91" s="125"/>
      <c r="K91" s="125"/>
      <c r="L91" s="124"/>
      <c r="M91" s="124"/>
      <c r="N91" s="124"/>
      <c r="O91" s="276"/>
    </row>
    <row r="92" spans="3:15" ht="15" x14ac:dyDescent="0.25">
      <c r="C92" s="124"/>
      <c r="D92" s="125"/>
      <c r="E92" s="125"/>
      <c r="F92" s="124"/>
      <c r="G92" s="276"/>
      <c r="H92" s="279"/>
      <c r="I92" s="125"/>
      <c r="J92" s="125"/>
      <c r="K92" s="125"/>
      <c r="L92" s="124"/>
      <c r="M92" s="124"/>
      <c r="N92" s="124"/>
      <c r="O92" s="276"/>
    </row>
    <row r="93" spans="3:15" ht="15" x14ac:dyDescent="0.25">
      <c r="C93" s="124"/>
      <c r="D93" s="125"/>
      <c r="E93" s="125"/>
      <c r="F93" s="124"/>
      <c r="G93" s="276"/>
      <c r="H93" s="279"/>
      <c r="I93" s="125"/>
      <c r="J93" s="125"/>
      <c r="K93" s="125"/>
      <c r="L93" s="124"/>
      <c r="M93" s="124"/>
      <c r="N93" s="124"/>
      <c r="O93" s="276"/>
    </row>
  </sheetData>
  <mergeCells count="35">
    <mergeCell ref="A7:B7"/>
    <mergeCell ref="A8:B8"/>
    <mergeCell ref="A49:T49"/>
    <mergeCell ref="Q10:Q11"/>
    <mergeCell ref="O9:O11"/>
    <mergeCell ref="P9:T9"/>
    <mergeCell ref="B10:B11"/>
    <mergeCell ref="C10:C11"/>
    <mergeCell ref="D10:D11"/>
    <mergeCell ref="E10:E11"/>
    <mergeCell ref="F10:F11"/>
    <mergeCell ref="G10:I10"/>
    <mergeCell ref="J10:J11"/>
    <mergeCell ref="P10:P11"/>
    <mergeCell ref="A61:A62"/>
    <mergeCell ref="A65:A67"/>
    <mergeCell ref="B67:C67"/>
    <mergeCell ref="A63:A64"/>
    <mergeCell ref="K72:M72"/>
    <mergeCell ref="W10:W11"/>
    <mergeCell ref="A3:T3"/>
    <mergeCell ref="A4:T4"/>
    <mergeCell ref="A5:T5"/>
    <mergeCell ref="A9:A11"/>
    <mergeCell ref="B9:D9"/>
    <mergeCell ref="E9:J9"/>
    <mergeCell ref="K9:K11"/>
    <mergeCell ref="L9:L11"/>
    <mergeCell ref="M9:M11"/>
    <mergeCell ref="N9:N11"/>
    <mergeCell ref="R10:R11"/>
    <mergeCell ref="S10:S11"/>
    <mergeCell ref="T10:T11"/>
    <mergeCell ref="U10:U11"/>
    <mergeCell ref="V10:V11"/>
  </mergeCells>
  <printOptions horizontalCentered="1" verticalCentered="1"/>
  <pageMargins left="0" right="0" top="0" bottom="0" header="0" footer="0"/>
  <pageSetup paperSize="9" scale="5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W85"/>
  <sheetViews>
    <sheetView topLeftCell="A7" zoomScale="70" zoomScaleNormal="70" workbookViewId="0">
      <selection activeCell="A43" sqref="A43"/>
    </sheetView>
  </sheetViews>
  <sheetFormatPr baseColWidth="10" defaultRowHeight="14.25" x14ac:dyDescent="0.25"/>
  <cols>
    <col min="1" max="1" width="40.7109375" style="1" customWidth="1"/>
    <col min="2" max="10" width="9.7109375" style="1" customWidth="1"/>
    <col min="11" max="11" width="10.5703125" style="1" customWidth="1"/>
    <col min="12" max="12" width="11.5703125" style="1" customWidth="1"/>
    <col min="13" max="15" width="9.7109375" style="1" customWidth="1"/>
    <col min="16" max="20" width="10.7109375" style="1" customWidth="1"/>
    <col min="21" max="16384" width="11.42578125" style="1"/>
  </cols>
  <sheetData>
    <row r="3" spans="1:21" ht="15.75" x14ac:dyDescent="0.25">
      <c r="A3" s="510" t="s">
        <v>146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</row>
    <row r="4" spans="1:21" ht="15.75" x14ac:dyDescent="0.25">
      <c r="A4" s="510" t="s">
        <v>147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</row>
    <row r="5" spans="1:21" ht="15.75" x14ac:dyDescent="0.25">
      <c r="A5" s="510" t="s">
        <v>148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</row>
    <row r="7" spans="1:21" x14ac:dyDescent="0.25">
      <c r="A7" s="33" t="s">
        <v>45</v>
      </c>
    </row>
    <row r="8" spans="1:21" ht="15" thickBot="1" x14ac:dyDescent="0.3">
      <c r="A8" s="33" t="s">
        <v>46</v>
      </c>
    </row>
    <row r="9" spans="1:21" s="2" customFormat="1" ht="16.5" customHeight="1" x14ac:dyDescent="0.25">
      <c r="A9" s="512" t="s">
        <v>34</v>
      </c>
      <c r="B9" s="515" t="s">
        <v>48</v>
      </c>
      <c r="C9" s="516"/>
      <c r="D9" s="517"/>
      <c r="E9" s="518" t="s">
        <v>10</v>
      </c>
      <c r="F9" s="519"/>
      <c r="G9" s="519"/>
      <c r="H9" s="519"/>
      <c r="I9" s="519"/>
      <c r="J9" s="520"/>
      <c r="K9" s="537" t="s">
        <v>222</v>
      </c>
      <c r="L9" s="524" t="s">
        <v>742</v>
      </c>
      <c r="M9" s="524" t="s">
        <v>39</v>
      </c>
      <c r="N9" s="524" t="s">
        <v>36</v>
      </c>
      <c r="O9" s="527" t="s">
        <v>37</v>
      </c>
      <c r="P9" s="528" t="s">
        <v>38</v>
      </c>
      <c r="Q9" s="529"/>
      <c r="R9" s="529"/>
      <c r="S9" s="529"/>
      <c r="T9" s="540"/>
    </row>
    <row r="10" spans="1:21" s="2" customFormat="1" ht="16.5" customHeight="1" x14ac:dyDescent="0.25">
      <c r="A10" s="513"/>
      <c r="B10" s="530" t="s">
        <v>1</v>
      </c>
      <c r="C10" s="532" t="s">
        <v>2</v>
      </c>
      <c r="D10" s="534" t="s">
        <v>3</v>
      </c>
      <c r="E10" s="522" t="s">
        <v>4</v>
      </c>
      <c r="F10" s="503" t="s">
        <v>5</v>
      </c>
      <c r="G10" s="505" t="s">
        <v>9</v>
      </c>
      <c r="H10" s="505"/>
      <c r="I10" s="505"/>
      <c r="J10" s="506" t="s">
        <v>8</v>
      </c>
      <c r="K10" s="538"/>
      <c r="L10" s="525"/>
      <c r="M10" s="525"/>
      <c r="N10" s="525"/>
      <c r="O10" s="506"/>
      <c r="P10" s="508" t="s">
        <v>41</v>
      </c>
      <c r="Q10" s="497" t="s">
        <v>40</v>
      </c>
      <c r="R10" s="497" t="s">
        <v>43</v>
      </c>
      <c r="S10" s="497" t="s">
        <v>210</v>
      </c>
      <c r="T10" s="534" t="s">
        <v>44</v>
      </c>
    </row>
    <row r="11" spans="1:21" s="2" customFormat="1" ht="50.1" customHeight="1" thickBot="1" x14ac:dyDescent="0.3">
      <c r="A11" s="514"/>
      <c r="B11" s="531"/>
      <c r="C11" s="533"/>
      <c r="D11" s="535"/>
      <c r="E11" s="523"/>
      <c r="F11" s="504"/>
      <c r="G11" s="56" t="s">
        <v>6</v>
      </c>
      <c r="H11" s="56" t="s">
        <v>7</v>
      </c>
      <c r="I11" s="55" t="s">
        <v>47</v>
      </c>
      <c r="J11" s="507"/>
      <c r="K11" s="539"/>
      <c r="L11" s="526"/>
      <c r="M11" s="526"/>
      <c r="N11" s="526"/>
      <c r="O11" s="507"/>
      <c r="P11" s="509"/>
      <c r="Q11" s="498"/>
      <c r="R11" s="498"/>
      <c r="S11" s="498"/>
      <c r="T11" s="535"/>
    </row>
    <row r="12" spans="1:21" ht="16.5" x14ac:dyDescent="0.25">
      <c r="A12" s="48" t="s">
        <v>11</v>
      </c>
      <c r="B12" s="49">
        <f t="shared" ref="B12:O12" si="0">SUM(B13,B22,B27,B32,B36)</f>
        <v>507</v>
      </c>
      <c r="C12" s="50">
        <f t="shared" si="0"/>
        <v>389</v>
      </c>
      <c r="D12" s="51">
        <f t="shared" si="0"/>
        <v>896</v>
      </c>
      <c r="E12" s="49">
        <f t="shared" si="0"/>
        <v>503</v>
      </c>
      <c r="F12" s="50">
        <f t="shared" si="0"/>
        <v>153</v>
      </c>
      <c r="G12" s="50">
        <f t="shared" si="0"/>
        <v>1</v>
      </c>
      <c r="H12" s="50">
        <f t="shared" si="0"/>
        <v>1</v>
      </c>
      <c r="I12" s="50">
        <f t="shared" si="0"/>
        <v>2</v>
      </c>
      <c r="J12" s="51">
        <f t="shared" si="0"/>
        <v>505</v>
      </c>
      <c r="K12" s="413">
        <f t="shared" si="0"/>
        <v>218</v>
      </c>
      <c r="L12" s="50">
        <f t="shared" ref="L12" si="1">SUM(L13,L22,L27,L32,L36)</f>
        <v>180</v>
      </c>
      <c r="M12" s="50">
        <f t="shared" si="0"/>
        <v>5530</v>
      </c>
      <c r="N12" s="50">
        <f t="shared" si="0"/>
        <v>3499</v>
      </c>
      <c r="O12" s="51">
        <f t="shared" si="0"/>
        <v>3390</v>
      </c>
      <c r="P12" s="52">
        <f>IFERROR(O12/J12,0)</f>
        <v>6.7128712871287126</v>
      </c>
      <c r="Q12" s="63">
        <f>(E12+F12+G12+H12)/K12</f>
        <v>3.0183486238532109</v>
      </c>
      <c r="R12" s="53">
        <f>IFERROR((N12/M12)*100,0)</f>
        <v>63.273056057866185</v>
      </c>
      <c r="S12" s="53">
        <f>IFERROR((I12/J12)*100,0)</f>
        <v>0.39603960396039606</v>
      </c>
      <c r="T12" s="66">
        <f>(M12-N12)/(E12+F12+G12+H12)</f>
        <v>3.0866261398176293</v>
      </c>
    </row>
    <row r="13" spans="1:21" ht="16.5" x14ac:dyDescent="0.25">
      <c r="A13" s="45" t="s">
        <v>12</v>
      </c>
      <c r="B13" s="35">
        <f t="shared" ref="B13:O13" si="2">SUM(B14:B21)</f>
        <v>325</v>
      </c>
      <c r="C13" s="17">
        <f t="shared" si="2"/>
        <v>346</v>
      </c>
      <c r="D13" s="36">
        <f t="shared" si="2"/>
        <v>671</v>
      </c>
      <c r="E13" s="35">
        <f t="shared" si="2"/>
        <v>333</v>
      </c>
      <c r="F13" s="17">
        <f t="shared" si="2"/>
        <v>109</v>
      </c>
      <c r="G13" s="17">
        <f t="shared" si="2"/>
        <v>0</v>
      </c>
      <c r="H13" s="17">
        <f t="shared" si="2"/>
        <v>0</v>
      </c>
      <c r="I13" s="17">
        <f t="shared" si="2"/>
        <v>0</v>
      </c>
      <c r="J13" s="36">
        <f t="shared" si="2"/>
        <v>333</v>
      </c>
      <c r="K13" s="414">
        <f t="shared" si="2"/>
        <v>106</v>
      </c>
      <c r="L13" s="17">
        <f t="shared" ref="L13" si="3">SUM(L14:L21)</f>
        <v>79</v>
      </c>
      <c r="M13" s="17">
        <f t="shared" si="2"/>
        <v>2424</v>
      </c>
      <c r="N13" s="17">
        <f t="shared" si="2"/>
        <v>1318</v>
      </c>
      <c r="O13" s="36">
        <f t="shared" si="2"/>
        <v>1258</v>
      </c>
      <c r="P13" s="8">
        <f>IFERROR(O13/J13,0)</f>
        <v>3.7777777777777777</v>
      </c>
      <c r="Q13" s="62">
        <f t="shared" ref="Q13:Q43" si="4">(E13+F13+G13+H13)/K13</f>
        <v>4.1698113207547172</v>
      </c>
      <c r="R13" s="59">
        <f>IFERROR((N13/M13)*100,0)</f>
        <v>54.372937293729372</v>
      </c>
      <c r="S13" s="9">
        <f>IFERROR((I13/J13)*100,0)</f>
        <v>0</v>
      </c>
      <c r="T13" s="66">
        <f t="shared" ref="T13:T43" si="5">(M13-N13)/(E13+F13+G13+H13)</f>
        <v>2.502262443438914</v>
      </c>
    </row>
    <row r="14" spans="1:21" ht="16.5" x14ac:dyDescent="0.25">
      <c r="A14" s="46" t="s">
        <v>13</v>
      </c>
      <c r="B14" s="37">
        <v>236</v>
      </c>
      <c r="C14" s="3">
        <v>288</v>
      </c>
      <c r="D14" s="38">
        <f>SUM(B14:C14)</f>
        <v>524</v>
      </c>
      <c r="E14" s="37">
        <v>254</v>
      </c>
      <c r="F14" s="3">
        <v>39</v>
      </c>
      <c r="G14" s="3">
        <v>0</v>
      </c>
      <c r="H14" s="3">
        <v>0</v>
      </c>
      <c r="I14" s="57">
        <f>SUM(G14:H14)</f>
        <v>0</v>
      </c>
      <c r="J14" s="38">
        <f>SUM(E14,I14)</f>
        <v>254</v>
      </c>
      <c r="K14" s="415">
        <v>65</v>
      </c>
      <c r="L14" s="3">
        <v>57</v>
      </c>
      <c r="M14" s="3">
        <v>1767</v>
      </c>
      <c r="N14" s="3">
        <v>956</v>
      </c>
      <c r="O14" s="43">
        <v>853</v>
      </c>
      <c r="P14" s="11">
        <f>IFERROR(O14/J14,0)</f>
        <v>3.3582677165354329</v>
      </c>
      <c r="Q14" s="12">
        <f t="shared" si="4"/>
        <v>4.5076923076923077</v>
      </c>
      <c r="R14" s="60">
        <f>IFERROR((N14/M14)*100,0)</f>
        <v>54.102999434069041</v>
      </c>
      <c r="S14" s="12">
        <f>IFERROR((I14/J14)*100,0)</f>
        <v>0</v>
      </c>
      <c r="T14" s="66">
        <f t="shared" si="5"/>
        <v>2.7679180887372015</v>
      </c>
      <c r="U14" s="7" t="s">
        <v>49</v>
      </c>
    </row>
    <row r="15" spans="1:21" ht="16.5" hidden="1" customHeight="1" x14ac:dyDescent="0.25">
      <c r="A15" s="46"/>
      <c r="B15" s="37"/>
      <c r="C15" s="3"/>
      <c r="D15" s="38"/>
      <c r="E15" s="37"/>
      <c r="F15" s="3"/>
      <c r="G15" s="3"/>
      <c r="H15" s="3"/>
      <c r="I15" s="324"/>
      <c r="J15" s="38"/>
      <c r="K15" s="415"/>
      <c r="L15" s="3"/>
      <c r="M15" s="3"/>
      <c r="N15" s="3"/>
      <c r="O15" s="43"/>
      <c r="P15" s="11"/>
      <c r="Q15" s="12"/>
      <c r="R15" s="60"/>
      <c r="S15" s="12"/>
      <c r="T15" s="66"/>
      <c r="U15" s="7"/>
    </row>
    <row r="16" spans="1:21" ht="16.5" x14ac:dyDescent="0.25">
      <c r="A16" s="46" t="s">
        <v>14</v>
      </c>
      <c r="B16" s="37">
        <v>19</v>
      </c>
      <c r="C16" s="3">
        <v>5</v>
      </c>
      <c r="D16" s="38">
        <f t="shared" ref="D16:D21" si="6">SUM(B16:C16)</f>
        <v>24</v>
      </c>
      <c r="E16" s="37">
        <v>23</v>
      </c>
      <c r="F16" s="3">
        <v>2</v>
      </c>
      <c r="G16" s="3">
        <v>0</v>
      </c>
      <c r="H16" s="3">
        <v>0</v>
      </c>
      <c r="I16" s="57">
        <f t="shared" ref="I16:I21" si="7">SUM(G16:H16)</f>
        <v>0</v>
      </c>
      <c r="J16" s="38">
        <f t="shared" ref="J16:J21" si="8">SUM(E16,I16)</f>
        <v>23</v>
      </c>
      <c r="K16" s="415">
        <v>9</v>
      </c>
      <c r="L16" s="3">
        <v>7</v>
      </c>
      <c r="M16" s="3">
        <v>208</v>
      </c>
      <c r="N16" s="3">
        <v>61</v>
      </c>
      <c r="O16" s="43">
        <v>133</v>
      </c>
      <c r="P16" s="11">
        <f t="shared" ref="P16:P21" si="9">IFERROR(O16/J16,0)</f>
        <v>5.7826086956521738</v>
      </c>
      <c r="Q16" s="12">
        <f t="shared" si="4"/>
        <v>2.7777777777777777</v>
      </c>
      <c r="R16" s="60">
        <f t="shared" ref="R16:R21" si="10">IFERROR((N16/M16)*100,0)</f>
        <v>29.326923076923077</v>
      </c>
      <c r="S16" s="12">
        <f t="shared" ref="S16:S21" si="11">IFERROR((I16/J16)*100,0)</f>
        <v>0</v>
      </c>
      <c r="T16" s="66">
        <f t="shared" si="5"/>
        <v>5.88</v>
      </c>
      <c r="U16" s="7" t="s">
        <v>50</v>
      </c>
    </row>
    <row r="17" spans="1:21" ht="16.5" hidden="1" customHeight="1" x14ac:dyDescent="0.25">
      <c r="A17" s="46"/>
      <c r="B17" s="37"/>
      <c r="C17" s="3"/>
      <c r="D17" s="38"/>
      <c r="E17" s="37"/>
      <c r="F17" s="3"/>
      <c r="G17" s="3"/>
      <c r="H17" s="3"/>
      <c r="I17" s="324"/>
      <c r="J17" s="38"/>
      <c r="K17" s="415"/>
      <c r="L17" s="3"/>
      <c r="M17" s="3"/>
      <c r="N17" s="3"/>
      <c r="O17" s="43"/>
      <c r="P17" s="11"/>
      <c r="Q17" s="12"/>
      <c r="R17" s="60"/>
      <c r="S17" s="12"/>
      <c r="T17" s="66"/>
      <c r="U17" s="7"/>
    </row>
    <row r="18" spans="1:21" ht="16.5" x14ac:dyDescent="0.25">
      <c r="A18" s="46" t="s">
        <v>15</v>
      </c>
      <c r="B18" s="37">
        <v>0</v>
      </c>
      <c r="C18" s="3">
        <v>0</v>
      </c>
      <c r="D18" s="38">
        <f t="shared" si="6"/>
        <v>0</v>
      </c>
      <c r="E18" s="37">
        <v>0</v>
      </c>
      <c r="F18" s="3">
        <v>0</v>
      </c>
      <c r="G18" s="3">
        <v>0</v>
      </c>
      <c r="H18" s="3">
        <v>0</v>
      </c>
      <c r="I18" s="57">
        <f t="shared" si="7"/>
        <v>0</v>
      </c>
      <c r="J18" s="38">
        <f t="shared" si="8"/>
        <v>0</v>
      </c>
      <c r="K18" s="415">
        <v>5</v>
      </c>
      <c r="L18" s="3">
        <v>0</v>
      </c>
      <c r="M18" s="3">
        <v>0</v>
      </c>
      <c r="N18" s="3">
        <v>0</v>
      </c>
      <c r="O18" s="43">
        <v>0</v>
      </c>
      <c r="P18" s="11">
        <f t="shared" si="9"/>
        <v>0</v>
      </c>
      <c r="Q18" s="12">
        <f t="shared" si="4"/>
        <v>0</v>
      </c>
      <c r="R18" s="60">
        <f t="shared" si="10"/>
        <v>0</v>
      </c>
      <c r="S18" s="12">
        <f t="shared" si="11"/>
        <v>0</v>
      </c>
      <c r="T18" s="66" t="e">
        <f t="shared" si="5"/>
        <v>#DIV/0!</v>
      </c>
      <c r="U18" s="7" t="s">
        <v>51</v>
      </c>
    </row>
    <row r="19" spans="1:21" ht="16.5" x14ac:dyDescent="0.25">
      <c r="A19" s="46" t="s">
        <v>16</v>
      </c>
      <c r="B19" s="37">
        <v>0</v>
      </c>
      <c r="C19" s="3">
        <v>0</v>
      </c>
      <c r="D19" s="38">
        <f t="shared" si="6"/>
        <v>0</v>
      </c>
      <c r="E19" s="37">
        <v>0</v>
      </c>
      <c r="F19" s="3">
        <v>0</v>
      </c>
      <c r="G19" s="3">
        <v>0</v>
      </c>
      <c r="H19" s="3">
        <v>0</v>
      </c>
      <c r="I19" s="57">
        <f t="shared" si="7"/>
        <v>0</v>
      </c>
      <c r="J19" s="38">
        <f t="shared" si="8"/>
        <v>0</v>
      </c>
      <c r="K19" s="415">
        <v>8</v>
      </c>
      <c r="L19" s="3">
        <v>0</v>
      </c>
      <c r="M19" s="3">
        <v>0</v>
      </c>
      <c r="N19" s="3">
        <v>0</v>
      </c>
      <c r="O19" s="43">
        <v>0</v>
      </c>
      <c r="P19" s="11">
        <f t="shared" si="9"/>
        <v>0</v>
      </c>
      <c r="Q19" s="12">
        <f t="shared" si="4"/>
        <v>0</v>
      </c>
      <c r="R19" s="60">
        <f t="shared" si="10"/>
        <v>0</v>
      </c>
      <c r="S19" s="12">
        <f t="shared" si="11"/>
        <v>0</v>
      </c>
      <c r="T19" s="66" t="e">
        <f t="shared" si="5"/>
        <v>#DIV/0!</v>
      </c>
      <c r="U19" s="7" t="s">
        <v>49</v>
      </c>
    </row>
    <row r="20" spans="1:21" ht="16.5" x14ac:dyDescent="0.25">
      <c r="A20" s="46" t="s">
        <v>17</v>
      </c>
      <c r="B20" s="37">
        <v>35</v>
      </c>
      <c r="C20" s="3">
        <v>21</v>
      </c>
      <c r="D20" s="38">
        <f t="shared" si="6"/>
        <v>56</v>
      </c>
      <c r="E20" s="37">
        <v>53</v>
      </c>
      <c r="F20" s="3">
        <v>3</v>
      </c>
      <c r="G20" s="3">
        <v>0</v>
      </c>
      <c r="H20" s="3">
        <v>0</v>
      </c>
      <c r="I20" s="57">
        <f t="shared" si="7"/>
        <v>0</v>
      </c>
      <c r="J20" s="38">
        <f t="shared" si="8"/>
        <v>53</v>
      </c>
      <c r="K20" s="415">
        <v>14</v>
      </c>
      <c r="L20" s="3">
        <v>12</v>
      </c>
      <c r="M20" s="3">
        <v>368</v>
      </c>
      <c r="N20" s="3">
        <v>230</v>
      </c>
      <c r="O20" s="43">
        <v>266</v>
      </c>
      <c r="P20" s="11">
        <f t="shared" si="9"/>
        <v>5.0188679245283021</v>
      </c>
      <c r="Q20" s="12">
        <f t="shared" si="4"/>
        <v>4</v>
      </c>
      <c r="R20" s="60">
        <f t="shared" si="10"/>
        <v>62.5</v>
      </c>
      <c r="S20" s="12">
        <f t="shared" si="11"/>
        <v>0</v>
      </c>
      <c r="T20" s="66">
        <f t="shared" si="5"/>
        <v>2.4642857142857144</v>
      </c>
      <c r="U20" s="7" t="s">
        <v>52</v>
      </c>
    </row>
    <row r="21" spans="1:21" ht="16.5" x14ac:dyDescent="0.25">
      <c r="A21" s="46" t="s">
        <v>18</v>
      </c>
      <c r="B21" s="37">
        <v>35</v>
      </c>
      <c r="C21" s="3">
        <v>32</v>
      </c>
      <c r="D21" s="38">
        <f t="shared" si="6"/>
        <v>67</v>
      </c>
      <c r="E21" s="37">
        <v>3</v>
      </c>
      <c r="F21" s="3">
        <v>65</v>
      </c>
      <c r="G21" s="3">
        <v>0</v>
      </c>
      <c r="H21" s="3">
        <v>0</v>
      </c>
      <c r="I21" s="57">
        <f t="shared" si="7"/>
        <v>0</v>
      </c>
      <c r="J21" s="38">
        <f t="shared" si="8"/>
        <v>3</v>
      </c>
      <c r="K21" s="415">
        <v>5</v>
      </c>
      <c r="L21" s="3">
        <v>3</v>
      </c>
      <c r="M21" s="3">
        <v>81</v>
      </c>
      <c r="N21" s="3">
        <v>71</v>
      </c>
      <c r="O21" s="43">
        <v>6</v>
      </c>
      <c r="P21" s="11">
        <f t="shared" si="9"/>
        <v>2</v>
      </c>
      <c r="Q21" s="58">
        <f t="shared" si="4"/>
        <v>13.6</v>
      </c>
      <c r="R21" s="60">
        <f t="shared" si="10"/>
        <v>87.654320987654316</v>
      </c>
      <c r="S21" s="12">
        <f t="shared" si="11"/>
        <v>0</v>
      </c>
      <c r="T21" s="66">
        <f t="shared" si="5"/>
        <v>0.14705882352941177</v>
      </c>
      <c r="U21" s="7" t="s">
        <v>50</v>
      </c>
    </row>
    <row r="22" spans="1:21" ht="16.5" x14ac:dyDescent="0.25">
      <c r="A22" s="45" t="s">
        <v>19</v>
      </c>
      <c r="B22" s="35">
        <f>SUM(B23:B25)</f>
        <v>13</v>
      </c>
      <c r="C22" s="17">
        <f t="shared" ref="C22:O22" si="12">SUM(C23:C25)</f>
        <v>1</v>
      </c>
      <c r="D22" s="36">
        <f t="shared" si="12"/>
        <v>14</v>
      </c>
      <c r="E22" s="35">
        <f t="shared" si="12"/>
        <v>15</v>
      </c>
      <c r="F22" s="17">
        <f t="shared" si="12"/>
        <v>1</v>
      </c>
      <c r="G22" s="17">
        <f t="shared" si="12"/>
        <v>0</v>
      </c>
      <c r="H22" s="17">
        <f t="shared" si="12"/>
        <v>0</v>
      </c>
      <c r="I22" s="17">
        <f t="shared" si="12"/>
        <v>0</v>
      </c>
      <c r="J22" s="36">
        <f t="shared" si="12"/>
        <v>15</v>
      </c>
      <c r="K22" s="414">
        <f t="shared" si="12"/>
        <v>35</v>
      </c>
      <c r="L22" s="17">
        <f t="shared" ref="L22" si="13">SUM(L23:L25)</f>
        <v>33</v>
      </c>
      <c r="M22" s="17">
        <f t="shared" si="12"/>
        <v>1023</v>
      </c>
      <c r="N22" s="17">
        <f t="shared" si="12"/>
        <v>300</v>
      </c>
      <c r="O22" s="36">
        <f t="shared" si="12"/>
        <v>372</v>
      </c>
      <c r="P22" s="8">
        <f>IFERROR(O22/J22,0)</f>
        <v>24.8</v>
      </c>
      <c r="Q22" s="9">
        <f t="shared" si="4"/>
        <v>0.45714285714285713</v>
      </c>
      <c r="R22" s="59">
        <f>IFERROR((N22/M22)*100,0)</f>
        <v>29.325513196480941</v>
      </c>
      <c r="S22" s="9">
        <f>IFERROR((I22/J22)*100,0)</f>
        <v>0</v>
      </c>
      <c r="T22" s="66">
        <f t="shared" si="5"/>
        <v>45.1875</v>
      </c>
      <c r="U22" s="7"/>
    </row>
    <row r="23" spans="1:21" ht="16.5" x14ac:dyDescent="0.25">
      <c r="A23" s="46" t="s">
        <v>20</v>
      </c>
      <c r="B23" s="37">
        <v>1</v>
      </c>
      <c r="C23" s="3">
        <v>0</v>
      </c>
      <c r="D23" s="38">
        <f>SUM(B23:C23)</f>
        <v>1</v>
      </c>
      <c r="E23" s="37">
        <v>1</v>
      </c>
      <c r="F23" s="3">
        <v>0</v>
      </c>
      <c r="G23" s="3">
        <v>0</v>
      </c>
      <c r="H23" s="3">
        <v>0</v>
      </c>
      <c r="I23" s="57">
        <f>SUM(G23:H23)</f>
        <v>0</v>
      </c>
      <c r="J23" s="38">
        <f>SUM(E23,I23)</f>
        <v>1</v>
      </c>
      <c r="K23" s="416">
        <v>11</v>
      </c>
      <c r="L23" s="3">
        <v>9</v>
      </c>
      <c r="M23" s="3">
        <v>279</v>
      </c>
      <c r="N23" s="3">
        <v>1</v>
      </c>
      <c r="O23" s="43">
        <v>1</v>
      </c>
      <c r="P23" s="11">
        <f>IFERROR(O23/J23,0)</f>
        <v>1</v>
      </c>
      <c r="Q23" s="12">
        <f t="shared" si="4"/>
        <v>9.0909090909090912E-2</v>
      </c>
      <c r="R23" s="60">
        <f>IFERROR((N23/M23)*100,0)</f>
        <v>0.35842293906810035</v>
      </c>
      <c r="S23" s="12">
        <f>IFERROR((I23/J23)*100,0)</f>
        <v>0</v>
      </c>
      <c r="T23" s="66">
        <f t="shared" si="5"/>
        <v>278</v>
      </c>
      <c r="U23" s="7" t="s">
        <v>50</v>
      </c>
    </row>
    <row r="24" spans="1:21" ht="16.5" x14ac:dyDescent="0.25">
      <c r="A24" s="46" t="s">
        <v>60</v>
      </c>
      <c r="B24" s="37">
        <v>6</v>
      </c>
      <c r="C24" s="3">
        <v>1</v>
      </c>
      <c r="D24" s="38">
        <f>SUM(B24:C24)</f>
        <v>7</v>
      </c>
      <c r="E24" s="37">
        <v>8</v>
      </c>
      <c r="F24" s="3">
        <v>1</v>
      </c>
      <c r="G24" s="3">
        <v>0</v>
      </c>
      <c r="H24" s="3">
        <v>0</v>
      </c>
      <c r="I24" s="57">
        <f>SUM(G24:H24)</f>
        <v>0</v>
      </c>
      <c r="J24" s="38">
        <f>SUM(E24,I24)</f>
        <v>8</v>
      </c>
      <c r="K24" s="416">
        <v>13</v>
      </c>
      <c r="L24" s="3">
        <v>13</v>
      </c>
      <c r="M24" s="3">
        <v>403</v>
      </c>
      <c r="N24" s="3">
        <v>216</v>
      </c>
      <c r="O24" s="43">
        <v>321</v>
      </c>
      <c r="P24" s="11">
        <f>IFERROR(O24/J24,0)</f>
        <v>40.125</v>
      </c>
      <c r="Q24" s="12">
        <f t="shared" si="4"/>
        <v>0.69230769230769229</v>
      </c>
      <c r="R24" s="60">
        <f>IFERROR((N24/M24)*100,0)</f>
        <v>53.598014888337467</v>
      </c>
      <c r="S24" s="12">
        <f>IFERROR((I24/J24)*100,0)</f>
        <v>0</v>
      </c>
      <c r="T24" s="66">
        <f t="shared" si="5"/>
        <v>20.777777777777779</v>
      </c>
      <c r="U24" s="7"/>
    </row>
    <row r="25" spans="1:21" ht="16.5" x14ac:dyDescent="0.25">
      <c r="A25" s="46" t="s">
        <v>21</v>
      </c>
      <c r="B25" s="37">
        <v>6</v>
      </c>
      <c r="C25" s="3">
        <v>0</v>
      </c>
      <c r="D25" s="38">
        <f>SUM(B25:C25)</f>
        <v>6</v>
      </c>
      <c r="E25" s="37">
        <v>6</v>
      </c>
      <c r="F25" s="3">
        <v>0</v>
      </c>
      <c r="G25" s="3">
        <v>0</v>
      </c>
      <c r="H25" s="3">
        <v>0</v>
      </c>
      <c r="I25" s="57">
        <f>SUM(G25:H25)</f>
        <v>0</v>
      </c>
      <c r="J25" s="38">
        <f>SUM(E25,I25)</f>
        <v>6</v>
      </c>
      <c r="K25" s="416">
        <v>11</v>
      </c>
      <c r="L25" s="3">
        <v>11</v>
      </c>
      <c r="M25" s="3">
        <v>341</v>
      </c>
      <c r="N25" s="3">
        <v>83</v>
      </c>
      <c r="O25" s="43">
        <v>50</v>
      </c>
      <c r="P25" s="11">
        <f>IFERROR(O25/J25,0)</f>
        <v>8.3333333333333339</v>
      </c>
      <c r="Q25" s="12">
        <f t="shared" si="4"/>
        <v>0.54545454545454541</v>
      </c>
      <c r="R25" s="60">
        <f>IFERROR((N25/M25)*100,0)</f>
        <v>24.340175953079179</v>
      </c>
      <c r="S25" s="12">
        <f>IFERROR((I25/J25)*100,0)</f>
        <v>0</v>
      </c>
      <c r="T25" s="66">
        <f t="shared" si="5"/>
        <v>43</v>
      </c>
      <c r="U25" s="7"/>
    </row>
    <row r="26" spans="1:21" ht="16.5" hidden="1" customHeight="1" x14ac:dyDescent="0.25">
      <c r="A26" s="46"/>
      <c r="B26" s="37"/>
      <c r="C26" s="3"/>
      <c r="D26" s="38"/>
      <c r="E26" s="37"/>
      <c r="F26" s="3"/>
      <c r="G26" s="3"/>
      <c r="H26" s="3"/>
      <c r="I26" s="324"/>
      <c r="J26" s="38"/>
      <c r="K26" s="415"/>
      <c r="L26" s="3"/>
      <c r="M26" s="3"/>
      <c r="N26" s="3"/>
      <c r="O26" s="43"/>
      <c r="P26" s="11"/>
      <c r="Q26" s="12"/>
      <c r="R26" s="60"/>
      <c r="S26" s="12"/>
      <c r="T26" s="66"/>
      <c r="U26" s="7"/>
    </row>
    <row r="27" spans="1:21" ht="16.5" x14ac:dyDescent="0.25">
      <c r="A27" s="45" t="s">
        <v>22</v>
      </c>
      <c r="B27" s="35">
        <f>SUM(B28:B30)</f>
        <v>59</v>
      </c>
      <c r="C27" s="17">
        <f t="shared" ref="C27:O27" si="14">SUM(C28:C30)</f>
        <v>5</v>
      </c>
      <c r="D27" s="36">
        <f t="shared" si="14"/>
        <v>64</v>
      </c>
      <c r="E27" s="35">
        <f t="shared" si="14"/>
        <v>56</v>
      </c>
      <c r="F27" s="17">
        <f t="shared" si="14"/>
        <v>3</v>
      </c>
      <c r="G27" s="17">
        <f t="shared" si="14"/>
        <v>0</v>
      </c>
      <c r="H27" s="17">
        <f t="shared" si="14"/>
        <v>0</v>
      </c>
      <c r="I27" s="17">
        <f t="shared" si="14"/>
        <v>0</v>
      </c>
      <c r="J27" s="36">
        <f t="shared" si="14"/>
        <v>56</v>
      </c>
      <c r="K27" s="414">
        <f t="shared" si="14"/>
        <v>34</v>
      </c>
      <c r="L27" s="17">
        <f t="shared" ref="L27" si="15">SUM(L28:L30)</f>
        <v>25</v>
      </c>
      <c r="M27" s="17">
        <f t="shared" si="14"/>
        <v>779</v>
      </c>
      <c r="N27" s="17">
        <f t="shared" si="14"/>
        <v>744</v>
      </c>
      <c r="O27" s="36">
        <f t="shared" si="14"/>
        <v>557</v>
      </c>
      <c r="P27" s="8">
        <f t="shared" ref="P27:P34" si="16">IFERROR(O27/J27,0)</f>
        <v>9.9464285714285712</v>
      </c>
      <c r="Q27" s="9">
        <f t="shared" si="4"/>
        <v>1.7352941176470589</v>
      </c>
      <c r="R27" s="59">
        <f t="shared" ref="R27:R43" si="17">IFERROR((N27/M27)*100,0)</f>
        <v>95.507060333761231</v>
      </c>
      <c r="S27" s="9">
        <f t="shared" ref="S27:S34" si="18">IFERROR((I27/J27)*100,0)</f>
        <v>0</v>
      </c>
      <c r="T27" s="66">
        <f t="shared" si="5"/>
        <v>0.59322033898305082</v>
      </c>
      <c r="U27" s="7"/>
    </row>
    <row r="28" spans="1:21" ht="16.5" x14ac:dyDescent="0.2">
      <c r="A28" s="46" t="s">
        <v>23</v>
      </c>
      <c r="B28" s="37">
        <v>41</v>
      </c>
      <c r="C28" s="3">
        <v>5</v>
      </c>
      <c r="D28" s="38">
        <f>SUM(B28:C28)</f>
        <v>46</v>
      </c>
      <c r="E28" s="37">
        <v>36</v>
      </c>
      <c r="F28" s="3">
        <v>3</v>
      </c>
      <c r="G28" s="3">
        <v>0</v>
      </c>
      <c r="H28" s="3">
        <v>0</v>
      </c>
      <c r="I28" s="57">
        <f>SUM(G28:H28)</f>
        <v>0</v>
      </c>
      <c r="J28" s="38">
        <f>SUM(E28,I28)</f>
        <v>36</v>
      </c>
      <c r="K28" s="417">
        <v>13</v>
      </c>
      <c r="L28" s="3">
        <v>12</v>
      </c>
      <c r="M28" s="3">
        <v>375</v>
      </c>
      <c r="N28" s="3">
        <v>374</v>
      </c>
      <c r="O28" s="43">
        <v>330</v>
      </c>
      <c r="P28" s="11">
        <f t="shared" si="16"/>
        <v>9.1666666666666661</v>
      </c>
      <c r="Q28" s="12">
        <f t="shared" si="4"/>
        <v>3</v>
      </c>
      <c r="R28" s="60">
        <f t="shared" si="17"/>
        <v>99.733333333333334</v>
      </c>
      <c r="S28" s="12">
        <f t="shared" si="18"/>
        <v>0</v>
      </c>
      <c r="T28" s="66">
        <f t="shared" si="5"/>
        <v>2.564102564102564E-2</v>
      </c>
      <c r="U28" s="7" t="s">
        <v>53</v>
      </c>
    </row>
    <row r="29" spans="1:21" ht="16.5" x14ac:dyDescent="0.2">
      <c r="A29" s="46" t="s">
        <v>24</v>
      </c>
      <c r="B29" s="37">
        <v>15</v>
      </c>
      <c r="C29" s="3">
        <v>0</v>
      </c>
      <c r="D29" s="38">
        <f>SUM(B29:C29)</f>
        <v>15</v>
      </c>
      <c r="E29" s="37">
        <v>17</v>
      </c>
      <c r="F29" s="3">
        <v>0</v>
      </c>
      <c r="G29" s="3">
        <v>0</v>
      </c>
      <c r="H29" s="3">
        <v>0</v>
      </c>
      <c r="I29" s="57">
        <f>SUM(G29:H29)</f>
        <v>0</v>
      </c>
      <c r="J29" s="38">
        <f>SUM(E29,I29)</f>
        <v>17</v>
      </c>
      <c r="K29" s="417">
        <v>15</v>
      </c>
      <c r="L29" s="3">
        <v>9</v>
      </c>
      <c r="M29" s="3">
        <v>275</v>
      </c>
      <c r="N29" s="3">
        <v>241</v>
      </c>
      <c r="O29" s="43">
        <v>195</v>
      </c>
      <c r="P29" s="11">
        <f t="shared" si="16"/>
        <v>11.470588235294118</v>
      </c>
      <c r="Q29" s="12">
        <f t="shared" si="4"/>
        <v>1.1333333333333333</v>
      </c>
      <c r="R29" s="60">
        <f t="shared" si="17"/>
        <v>87.63636363636364</v>
      </c>
      <c r="S29" s="12">
        <f t="shared" si="18"/>
        <v>0</v>
      </c>
      <c r="T29" s="66">
        <f t="shared" si="5"/>
        <v>2</v>
      </c>
      <c r="U29" s="7" t="s">
        <v>54</v>
      </c>
    </row>
    <row r="30" spans="1:21" ht="16.5" x14ac:dyDescent="0.2">
      <c r="A30" s="46" t="s">
        <v>17</v>
      </c>
      <c r="B30" s="37">
        <v>3</v>
      </c>
      <c r="C30" s="3">
        <v>0</v>
      </c>
      <c r="D30" s="38">
        <f>SUM(B30:C30)</f>
        <v>3</v>
      </c>
      <c r="E30" s="37">
        <v>3</v>
      </c>
      <c r="F30" s="3">
        <v>0</v>
      </c>
      <c r="G30" s="3">
        <v>0</v>
      </c>
      <c r="H30" s="3">
        <v>0</v>
      </c>
      <c r="I30" s="57">
        <f>SUM(G30:H30)</f>
        <v>0</v>
      </c>
      <c r="J30" s="38">
        <f>SUM(E30,I30)</f>
        <v>3</v>
      </c>
      <c r="K30" s="417">
        <v>6</v>
      </c>
      <c r="L30" s="3">
        <v>4</v>
      </c>
      <c r="M30" s="3">
        <v>129</v>
      </c>
      <c r="N30" s="3">
        <v>129</v>
      </c>
      <c r="O30" s="43">
        <v>32</v>
      </c>
      <c r="P30" s="11">
        <f t="shared" si="16"/>
        <v>10.666666666666666</v>
      </c>
      <c r="Q30" s="12">
        <f t="shared" si="4"/>
        <v>0.5</v>
      </c>
      <c r="R30" s="60">
        <f t="shared" si="17"/>
        <v>100</v>
      </c>
      <c r="S30" s="12">
        <f t="shared" si="18"/>
        <v>0</v>
      </c>
      <c r="T30" s="66">
        <f t="shared" si="5"/>
        <v>0</v>
      </c>
      <c r="U30" s="7" t="s">
        <v>50</v>
      </c>
    </row>
    <row r="31" spans="1:21" ht="16.5" hidden="1" customHeight="1" x14ac:dyDescent="0.25">
      <c r="A31" s="46"/>
      <c r="B31" s="37"/>
      <c r="C31" s="3"/>
      <c r="D31" s="38"/>
      <c r="E31" s="37"/>
      <c r="F31" s="3"/>
      <c r="G31" s="3"/>
      <c r="H31" s="3"/>
      <c r="I31" s="331"/>
      <c r="J31" s="38"/>
      <c r="K31" s="415"/>
      <c r="L31" s="3"/>
      <c r="M31" s="3"/>
      <c r="N31" s="3"/>
      <c r="O31" s="43"/>
      <c r="P31" s="11"/>
      <c r="Q31" s="12"/>
      <c r="R31" s="60"/>
      <c r="S31" s="12"/>
      <c r="T31" s="66"/>
      <c r="U31" s="7"/>
    </row>
    <row r="32" spans="1:21" ht="16.5" x14ac:dyDescent="0.25">
      <c r="A32" s="45" t="s">
        <v>25</v>
      </c>
      <c r="B32" s="35">
        <f>SUM(B33:B34)</f>
        <v>91</v>
      </c>
      <c r="C32" s="17">
        <f t="shared" ref="C32:O32" si="19">SUM(C33:C34)</f>
        <v>16</v>
      </c>
      <c r="D32" s="36">
        <f t="shared" si="19"/>
        <v>107</v>
      </c>
      <c r="E32" s="35">
        <f t="shared" si="19"/>
        <v>93</v>
      </c>
      <c r="F32" s="17">
        <f t="shared" si="19"/>
        <v>7</v>
      </c>
      <c r="G32" s="17">
        <f t="shared" si="19"/>
        <v>0</v>
      </c>
      <c r="H32" s="17">
        <f t="shared" si="19"/>
        <v>0</v>
      </c>
      <c r="I32" s="17">
        <f t="shared" si="19"/>
        <v>0</v>
      </c>
      <c r="J32" s="36">
        <f t="shared" si="19"/>
        <v>93</v>
      </c>
      <c r="K32" s="414">
        <f t="shared" si="19"/>
        <v>17</v>
      </c>
      <c r="L32" s="17">
        <f t="shared" ref="L32" si="20">SUM(L33:L34)</f>
        <v>20</v>
      </c>
      <c r="M32" s="17">
        <f t="shared" si="19"/>
        <v>602</v>
      </c>
      <c r="N32" s="17">
        <f t="shared" si="19"/>
        <v>583</v>
      </c>
      <c r="O32" s="36">
        <f t="shared" si="19"/>
        <v>722</v>
      </c>
      <c r="P32" s="8">
        <f t="shared" si="16"/>
        <v>7.763440860215054</v>
      </c>
      <c r="Q32" s="9">
        <f t="shared" si="4"/>
        <v>5.882352941176471</v>
      </c>
      <c r="R32" s="59">
        <f t="shared" si="17"/>
        <v>96.843853820598</v>
      </c>
      <c r="S32" s="9">
        <f t="shared" si="18"/>
        <v>0</v>
      </c>
      <c r="T32" s="66">
        <f t="shared" si="5"/>
        <v>0.19</v>
      </c>
      <c r="U32" s="7"/>
    </row>
    <row r="33" spans="1:23" ht="16.5" x14ac:dyDescent="0.25">
      <c r="A33" s="46" t="s">
        <v>26</v>
      </c>
      <c r="B33" s="37">
        <v>53</v>
      </c>
      <c r="C33" s="3">
        <v>13</v>
      </c>
      <c r="D33" s="38">
        <f>SUM(B33:C33)</f>
        <v>66</v>
      </c>
      <c r="E33" s="37">
        <v>57</v>
      </c>
      <c r="F33" s="3">
        <v>4</v>
      </c>
      <c r="G33" s="3">
        <v>0</v>
      </c>
      <c r="H33" s="3">
        <v>0</v>
      </c>
      <c r="I33" s="57">
        <f>SUM(G33:H33)</f>
        <v>0</v>
      </c>
      <c r="J33" s="38">
        <f>SUM(E33,I33)</f>
        <v>57</v>
      </c>
      <c r="K33" s="418">
        <v>12</v>
      </c>
      <c r="L33" s="3">
        <v>15</v>
      </c>
      <c r="M33" s="3">
        <v>460</v>
      </c>
      <c r="N33" s="3">
        <v>455</v>
      </c>
      <c r="O33" s="43">
        <v>533</v>
      </c>
      <c r="P33" s="11">
        <f t="shared" si="16"/>
        <v>9.3508771929824555</v>
      </c>
      <c r="Q33" s="12">
        <f t="shared" si="4"/>
        <v>5.083333333333333</v>
      </c>
      <c r="R33" s="60">
        <f t="shared" si="17"/>
        <v>98.91304347826086</v>
      </c>
      <c r="S33" s="12">
        <f t="shared" si="18"/>
        <v>0</v>
      </c>
      <c r="T33" s="66">
        <f t="shared" si="5"/>
        <v>8.1967213114754092E-2</v>
      </c>
      <c r="U33" s="7" t="s">
        <v>55</v>
      </c>
    </row>
    <row r="34" spans="1:23" ht="16.5" x14ac:dyDescent="0.25">
      <c r="A34" s="46" t="s">
        <v>27</v>
      </c>
      <c r="B34" s="37">
        <v>38</v>
      </c>
      <c r="C34" s="3">
        <v>3</v>
      </c>
      <c r="D34" s="38">
        <f>SUM(B34:C34)</f>
        <v>41</v>
      </c>
      <c r="E34" s="37">
        <v>36</v>
      </c>
      <c r="F34" s="3">
        <v>3</v>
      </c>
      <c r="G34" s="3">
        <v>0</v>
      </c>
      <c r="H34" s="3">
        <v>0</v>
      </c>
      <c r="I34" s="57">
        <f>SUM(G34:H34)</f>
        <v>0</v>
      </c>
      <c r="J34" s="38">
        <f>SUM(E34,I34)</f>
        <v>36</v>
      </c>
      <c r="K34" s="418">
        <v>5</v>
      </c>
      <c r="L34" s="3">
        <v>5</v>
      </c>
      <c r="M34" s="3">
        <v>142</v>
      </c>
      <c r="N34" s="3">
        <v>128</v>
      </c>
      <c r="O34" s="43">
        <v>189</v>
      </c>
      <c r="P34" s="11">
        <f t="shared" si="16"/>
        <v>5.25</v>
      </c>
      <c r="Q34" s="12">
        <f t="shared" si="4"/>
        <v>7.8</v>
      </c>
      <c r="R34" s="60">
        <f t="shared" si="17"/>
        <v>90.140845070422543</v>
      </c>
      <c r="S34" s="12">
        <f t="shared" si="18"/>
        <v>0</v>
      </c>
      <c r="T34" s="66">
        <f t="shared" si="5"/>
        <v>0.35897435897435898</v>
      </c>
      <c r="U34" s="7" t="s">
        <v>56</v>
      </c>
    </row>
    <row r="35" spans="1:23" ht="16.5" hidden="1" customHeight="1" x14ac:dyDescent="0.25">
      <c r="A35" s="46"/>
      <c r="B35" s="37"/>
      <c r="C35" s="3"/>
      <c r="D35" s="38"/>
      <c r="E35" s="37"/>
      <c r="F35" s="3"/>
      <c r="G35" s="3"/>
      <c r="H35" s="3"/>
      <c r="I35" s="331"/>
      <c r="J35" s="38"/>
      <c r="K35" s="415"/>
      <c r="L35" s="3"/>
      <c r="M35" s="3"/>
      <c r="N35" s="3"/>
      <c r="O35" s="43"/>
      <c r="P35" s="11"/>
      <c r="Q35" s="12"/>
      <c r="R35" s="60"/>
      <c r="S35" s="12"/>
      <c r="T35" s="66"/>
      <c r="U35" s="7"/>
    </row>
    <row r="36" spans="1:23" ht="16.5" x14ac:dyDescent="0.25">
      <c r="A36" s="45" t="s">
        <v>28</v>
      </c>
      <c r="B36" s="35">
        <f>SUM(B37:B43)</f>
        <v>19</v>
      </c>
      <c r="C36" s="17">
        <f t="shared" ref="C36:O36" si="21">SUM(C37:C43)</f>
        <v>21</v>
      </c>
      <c r="D36" s="36">
        <f t="shared" si="21"/>
        <v>40</v>
      </c>
      <c r="E36" s="35">
        <f t="shared" si="21"/>
        <v>6</v>
      </c>
      <c r="F36" s="17">
        <f t="shared" si="21"/>
        <v>33</v>
      </c>
      <c r="G36" s="17">
        <f t="shared" si="21"/>
        <v>1</v>
      </c>
      <c r="H36" s="17">
        <f t="shared" si="21"/>
        <v>1</v>
      </c>
      <c r="I36" s="17">
        <f t="shared" si="21"/>
        <v>2</v>
      </c>
      <c r="J36" s="36">
        <f>SUM(J37:J43)</f>
        <v>8</v>
      </c>
      <c r="K36" s="414">
        <f t="shared" si="21"/>
        <v>26</v>
      </c>
      <c r="L36" s="17">
        <f t="shared" ref="L36" si="22">SUM(L37:L43)</f>
        <v>23</v>
      </c>
      <c r="M36" s="17">
        <f t="shared" si="21"/>
        <v>702</v>
      </c>
      <c r="N36" s="17">
        <f t="shared" si="21"/>
        <v>554</v>
      </c>
      <c r="O36" s="36">
        <f t="shared" si="21"/>
        <v>481</v>
      </c>
      <c r="P36" s="8">
        <f t="shared" ref="P36:P43" si="23">IFERROR(O36/SUM(F36,J36),0)</f>
        <v>11.731707317073171</v>
      </c>
      <c r="Q36" s="9">
        <f t="shared" si="4"/>
        <v>1.5769230769230769</v>
      </c>
      <c r="R36" s="59">
        <f t="shared" si="17"/>
        <v>78.917378917378926</v>
      </c>
      <c r="S36" s="9">
        <f t="shared" ref="S36:S43" si="24">IFERROR((I36/SUM(F36,J36))*100,0)</f>
        <v>4.8780487804878048</v>
      </c>
      <c r="T36" s="66">
        <f t="shared" si="5"/>
        <v>3.6097560975609757</v>
      </c>
      <c r="U36" s="7"/>
    </row>
    <row r="37" spans="1:23" ht="16.5" x14ac:dyDescent="0.25">
      <c r="A37" s="46" t="s">
        <v>29</v>
      </c>
      <c r="B37" s="37">
        <v>9</v>
      </c>
      <c r="C37" s="3">
        <v>3</v>
      </c>
      <c r="D37" s="38">
        <f>SUM(B37:C37)</f>
        <v>12</v>
      </c>
      <c r="E37" s="37">
        <v>0</v>
      </c>
      <c r="F37" s="3">
        <v>10</v>
      </c>
      <c r="G37" s="3">
        <v>0</v>
      </c>
      <c r="H37" s="3">
        <v>0</v>
      </c>
      <c r="I37" s="57">
        <f>SUM(G37:H37)</f>
        <v>0</v>
      </c>
      <c r="J37" s="38">
        <f>SUM(E37,I37)</f>
        <v>0</v>
      </c>
      <c r="K37" s="415">
        <v>9</v>
      </c>
      <c r="L37" s="3">
        <v>9</v>
      </c>
      <c r="M37" s="3">
        <v>279</v>
      </c>
      <c r="N37" s="3">
        <v>237</v>
      </c>
      <c r="O37" s="43">
        <v>0</v>
      </c>
      <c r="P37" s="11">
        <f t="shared" si="23"/>
        <v>0</v>
      </c>
      <c r="Q37" s="60">
        <f t="shared" si="4"/>
        <v>1.1111111111111112</v>
      </c>
      <c r="R37" s="60">
        <f t="shared" si="17"/>
        <v>84.946236559139791</v>
      </c>
      <c r="S37" s="12">
        <f t="shared" si="24"/>
        <v>0</v>
      </c>
      <c r="T37" s="66">
        <f t="shared" si="5"/>
        <v>4.2</v>
      </c>
      <c r="U37" s="7"/>
      <c r="W37" s="54"/>
    </row>
    <row r="38" spans="1:23" ht="16.5" x14ac:dyDescent="0.25">
      <c r="A38" s="46" t="s">
        <v>30</v>
      </c>
      <c r="B38" s="37">
        <v>0</v>
      </c>
      <c r="C38" s="3">
        <v>9</v>
      </c>
      <c r="D38" s="38">
        <f>SUM(B38:C38)</f>
        <v>9</v>
      </c>
      <c r="E38" s="37">
        <v>0</v>
      </c>
      <c r="F38" s="3">
        <v>11</v>
      </c>
      <c r="G38" s="3">
        <v>0</v>
      </c>
      <c r="H38" s="3">
        <v>0</v>
      </c>
      <c r="I38" s="57">
        <f>SUM(G38:H38)</f>
        <v>0</v>
      </c>
      <c r="J38" s="38">
        <f>SUM(E38,I38)</f>
        <v>0</v>
      </c>
      <c r="K38" s="415">
        <v>4</v>
      </c>
      <c r="L38" s="3">
        <v>4</v>
      </c>
      <c r="M38" s="3">
        <v>120</v>
      </c>
      <c r="N38" s="3">
        <v>87</v>
      </c>
      <c r="O38" s="43">
        <v>0</v>
      </c>
      <c r="P38" s="11">
        <f t="shared" si="23"/>
        <v>0</v>
      </c>
      <c r="Q38" s="60">
        <f t="shared" si="4"/>
        <v>2.75</v>
      </c>
      <c r="R38" s="60">
        <f t="shared" si="17"/>
        <v>72.5</v>
      </c>
      <c r="S38" s="12">
        <f t="shared" si="24"/>
        <v>0</v>
      </c>
      <c r="T38" s="66">
        <f t="shared" si="5"/>
        <v>3</v>
      </c>
      <c r="U38" s="7"/>
      <c r="W38" s="54"/>
    </row>
    <row r="39" spans="1:23" ht="16.5" hidden="1" customHeight="1" x14ac:dyDescent="0.25">
      <c r="A39" s="46"/>
      <c r="B39" s="37"/>
      <c r="C39" s="3"/>
      <c r="D39" s="38"/>
      <c r="E39" s="37"/>
      <c r="F39" s="3"/>
      <c r="G39" s="3"/>
      <c r="H39" s="3"/>
      <c r="I39" s="331"/>
      <c r="J39" s="38"/>
      <c r="K39" s="415"/>
      <c r="L39" s="3"/>
      <c r="M39" s="3"/>
      <c r="N39" s="3"/>
      <c r="O39" s="43"/>
      <c r="P39" s="11"/>
      <c r="Q39" s="60"/>
      <c r="R39" s="60"/>
      <c r="S39" s="12"/>
      <c r="T39" s="66"/>
      <c r="U39" s="7"/>
      <c r="W39" s="54"/>
    </row>
    <row r="40" spans="1:23" ht="16.5" x14ac:dyDescent="0.25">
      <c r="A40" s="46" t="s">
        <v>31</v>
      </c>
      <c r="B40" s="37">
        <v>8</v>
      </c>
      <c r="C40" s="3">
        <v>3</v>
      </c>
      <c r="D40" s="38">
        <f>SUM(B40:C40)</f>
        <v>11</v>
      </c>
      <c r="E40" s="37">
        <v>5</v>
      </c>
      <c r="F40" s="3">
        <v>5</v>
      </c>
      <c r="G40" s="3">
        <v>1</v>
      </c>
      <c r="H40" s="3">
        <v>1</v>
      </c>
      <c r="I40" s="57">
        <f>SUM(G40:H40)</f>
        <v>2</v>
      </c>
      <c r="J40" s="38">
        <f>SUM(E40,I40)</f>
        <v>7</v>
      </c>
      <c r="K40" s="415">
        <v>7</v>
      </c>
      <c r="L40" s="3">
        <v>7</v>
      </c>
      <c r="M40" s="3">
        <v>206</v>
      </c>
      <c r="N40" s="3">
        <v>178</v>
      </c>
      <c r="O40" s="43">
        <v>297</v>
      </c>
      <c r="P40" s="11">
        <f t="shared" si="23"/>
        <v>24.75</v>
      </c>
      <c r="Q40" s="60">
        <f t="shared" si="4"/>
        <v>1.7142857142857142</v>
      </c>
      <c r="R40" s="60">
        <f t="shared" si="17"/>
        <v>86.40776699029125</v>
      </c>
      <c r="S40" s="12">
        <f t="shared" si="24"/>
        <v>16.666666666666664</v>
      </c>
      <c r="T40" s="66">
        <f t="shared" si="5"/>
        <v>2.3333333333333335</v>
      </c>
      <c r="U40" s="7"/>
      <c r="W40" s="54"/>
    </row>
    <row r="41" spans="1:23" ht="16.5" hidden="1" customHeight="1" x14ac:dyDescent="0.25">
      <c r="A41" s="46"/>
      <c r="B41" s="37"/>
      <c r="C41" s="3"/>
      <c r="D41" s="38"/>
      <c r="E41" s="37"/>
      <c r="F41" s="3"/>
      <c r="G41" s="3"/>
      <c r="H41" s="3"/>
      <c r="I41" s="331"/>
      <c r="J41" s="38"/>
      <c r="K41" s="415"/>
      <c r="L41" s="3"/>
      <c r="M41" s="3"/>
      <c r="N41" s="3"/>
      <c r="O41" s="43"/>
      <c r="P41" s="11"/>
      <c r="Q41" s="60"/>
      <c r="R41" s="60"/>
      <c r="S41" s="12"/>
      <c r="T41" s="66"/>
      <c r="U41" s="7"/>
      <c r="W41" s="54"/>
    </row>
    <row r="42" spans="1:23" ht="16.5" x14ac:dyDescent="0.25">
      <c r="A42" s="46" t="s">
        <v>32</v>
      </c>
      <c r="B42" s="37">
        <v>2</v>
      </c>
      <c r="C42" s="3">
        <v>6</v>
      </c>
      <c r="D42" s="38">
        <f>SUM(B42:C42)</f>
        <v>8</v>
      </c>
      <c r="E42" s="37">
        <v>0</v>
      </c>
      <c r="F42" s="3">
        <v>7</v>
      </c>
      <c r="G42" s="3">
        <v>0</v>
      </c>
      <c r="H42" s="3">
        <v>0</v>
      </c>
      <c r="I42" s="57">
        <f>SUM(G42:H42)</f>
        <v>0</v>
      </c>
      <c r="J42" s="38">
        <f>SUM(E42,I42)</f>
        <v>0</v>
      </c>
      <c r="K42" s="415">
        <v>3</v>
      </c>
      <c r="L42" s="3">
        <v>2</v>
      </c>
      <c r="M42" s="3">
        <v>62</v>
      </c>
      <c r="N42" s="3">
        <v>20</v>
      </c>
      <c r="O42" s="43">
        <v>0</v>
      </c>
      <c r="P42" s="11">
        <f t="shared" si="23"/>
        <v>0</v>
      </c>
      <c r="Q42" s="60">
        <f t="shared" si="4"/>
        <v>2.3333333333333335</v>
      </c>
      <c r="R42" s="60">
        <f t="shared" si="17"/>
        <v>32.258064516129032</v>
      </c>
      <c r="S42" s="12">
        <f t="shared" si="24"/>
        <v>0</v>
      </c>
      <c r="T42" s="66">
        <f t="shared" si="5"/>
        <v>6</v>
      </c>
      <c r="U42" s="7" t="s">
        <v>57</v>
      </c>
      <c r="W42" s="54"/>
    </row>
    <row r="43" spans="1:23" ht="17.25" thickBot="1" x14ac:dyDescent="0.3">
      <c r="A43" s="198" t="s">
        <v>33</v>
      </c>
      <c r="B43" s="199">
        <v>0</v>
      </c>
      <c r="C43" s="200">
        <v>0</v>
      </c>
      <c r="D43" s="201">
        <f>SUM(B43:C43)</f>
        <v>0</v>
      </c>
      <c r="E43" s="199">
        <v>1</v>
      </c>
      <c r="F43" s="200">
        <v>0</v>
      </c>
      <c r="G43" s="200">
        <v>0</v>
      </c>
      <c r="H43" s="200">
        <v>0</v>
      </c>
      <c r="I43" s="202">
        <f>SUM(G43:H43)</f>
        <v>0</v>
      </c>
      <c r="J43" s="201">
        <f>SUM(E43,I43)</f>
        <v>1</v>
      </c>
      <c r="K43" s="419">
        <v>3</v>
      </c>
      <c r="L43" s="3">
        <v>1</v>
      </c>
      <c r="M43" s="200">
        <v>35</v>
      </c>
      <c r="N43" s="200">
        <v>32</v>
      </c>
      <c r="O43" s="204">
        <v>184</v>
      </c>
      <c r="P43" s="205">
        <f t="shared" si="23"/>
        <v>184</v>
      </c>
      <c r="Q43" s="206">
        <f t="shared" si="4"/>
        <v>0.33333333333333331</v>
      </c>
      <c r="R43" s="206">
        <f t="shared" si="17"/>
        <v>91.428571428571431</v>
      </c>
      <c r="S43" s="207">
        <f t="shared" si="24"/>
        <v>0</v>
      </c>
      <c r="T43" s="291">
        <f t="shared" si="5"/>
        <v>3</v>
      </c>
      <c r="U43" s="7" t="s">
        <v>50</v>
      </c>
      <c r="W43" s="54"/>
    </row>
    <row r="44" spans="1:23" ht="16.5" hidden="1" customHeight="1" x14ac:dyDescent="0.25">
      <c r="A44" s="333"/>
      <c r="B44" s="203"/>
      <c r="C44" s="200"/>
      <c r="D44" s="334"/>
      <c r="E44" s="203"/>
      <c r="F44" s="200"/>
      <c r="G44" s="200"/>
      <c r="H44" s="200"/>
      <c r="I44" s="202"/>
      <c r="J44" s="334"/>
      <c r="K44" s="203"/>
      <c r="L44" s="203"/>
      <c r="M44" s="200"/>
      <c r="N44" s="200"/>
      <c r="O44" s="310"/>
      <c r="P44" s="335"/>
      <c r="Q44" s="206"/>
      <c r="R44" s="206"/>
      <c r="S44" s="207"/>
      <c r="T44" s="336"/>
      <c r="U44" s="7"/>
      <c r="W44" s="54"/>
    </row>
    <row r="45" spans="1:23" ht="17.25" thickBot="1" x14ac:dyDescent="0.3">
      <c r="A45" s="385" t="s">
        <v>695</v>
      </c>
      <c r="B45" s="386">
        <v>0</v>
      </c>
      <c r="C45" s="386">
        <v>0</v>
      </c>
      <c r="D45" s="387">
        <v>0</v>
      </c>
      <c r="E45" s="386">
        <v>0</v>
      </c>
      <c r="F45" s="386">
        <v>0</v>
      </c>
      <c r="G45" s="386">
        <v>2</v>
      </c>
      <c r="H45" s="386">
        <v>0</v>
      </c>
      <c r="I45" s="387">
        <v>0</v>
      </c>
      <c r="J45" s="387">
        <f>G45</f>
        <v>2</v>
      </c>
      <c r="K45" s="386">
        <v>0</v>
      </c>
      <c r="L45" s="386">
        <v>0</v>
      </c>
      <c r="M45" s="386">
        <v>0</v>
      </c>
      <c r="N45" s="386">
        <v>0</v>
      </c>
      <c r="O45" s="386">
        <v>0</v>
      </c>
      <c r="P45" s="392">
        <v>0</v>
      </c>
      <c r="Q45" s="393">
        <v>0</v>
      </c>
      <c r="R45" s="393">
        <v>0</v>
      </c>
      <c r="S45" s="392">
        <v>0</v>
      </c>
      <c r="T45" s="394">
        <v>0</v>
      </c>
      <c r="U45" s="7"/>
      <c r="W45" s="54"/>
    </row>
    <row r="46" spans="1:23" ht="16.5" x14ac:dyDescent="0.25">
      <c r="A46" s="287" t="s">
        <v>753</v>
      </c>
      <c r="B46" s="288"/>
      <c r="C46" s="288"/>
      <c r="D46" s="349"/>
      <c r="E46" s="350"/>
      <c r="F46" s="350"/>
      <c r="G46" s="350"/>
      <c r="H46" s="350"/>
      <c r="I46" s="349"/>
      <c r="J46" s="349"/>
      <c r="K46" s="350"/>
      <c r="L46" s="350"/>
      <c r="M46" s="350"/>
      <c r="N46" s="350"/>
      <c r="O46" s="350"/>
      <c r="P46" s="351"/>
      <c r="Q46" s="352"/>
      <c r="R46" s="352"/>
      <c r="S46" s="351"/>
      <c r="T46" s="353"/>
      <c r="U46" s="7"/>
      <c r="W46" s="54"/>
    </row>
    <row r="47" spans="1:23" ht="15.75" thickBot="1" x14ac:dyDescent="0.3">
      <c r="A47" s="1" t="s">
        <v>58</v>
      </c>
    </row>
    <row r="48" spans="1:23" ht="16.5" x14ac:dyDescent="0.25">
      <c r="A48" s="28" t="s">
        <v>59</v>
      </c>
      <c r="B48" s="29">
        <f>SUM(B49:B51)</f>
        <v>19</v>
      </c>
      <c r="C48" s="29">
        <f t="shared" ref="C48:O48" si="25">SUM(C49:C51)</f>
        <v>12</v>
      </c>
      <c r="D48" s="29">
        <f t="shared" si="25"/>
        <v>31</v>
      </c>
      <c r="E48" s="29">
        <f t="shared" si="25"/>
        <v>5</v>
      </c>
      <c r="F48" s="29">
        <f t="shared" si="25"/>
        <v>22</v>
      </c>
      <c r="G48" s="29">
        <f t="shared" si="25"/>
        <v>1</v>
      </c>
      <c r="H48" s="29">
        <f t="shared" si="25"/>
        <v>1</v>
      </c>
      <c r="I48" s="29">
        <f t="shared" si="25"/>
        <v>2</v>
      </c>
      <c r="J48" s="29">
        <f t="shared" si="25"/>
        <v>7</v>
      </c>
      <c r="K48" s="29">
        <f t="shared" si="25"/>
        <v>19</v>
      </c>
      <c r="L48" s="29">
        <f t="shared" ref="L48" si="26">SUM(L49:L51)</f>
        <v>18</v>
      </c>
      <c r="M48" s="29">
        <f t="shared" si="25"/>
        <v>547</v>
      </c>
      <c r="N48" s="29">
        <f t="shared" si="25"/>
        <v>435</v>
      </c>
      <c r="O48" s="34">
        <f t="shared" si="25"/>
        <v>365</v>
      </c>
      <c r="P48" s="30">
        <f>IFERROR(O48/SUM(F48,J48),0)</f>
        <v>12.586206896551724</v>
      </c>
      <c r="Q48" s="31">
        <f>(E48+F48+G48+H48)/K48</f>
        <v>1.5263157894736843</v>
      </c>
      <c r="R48" s="31">
        <f>IFERROR((N48/M48)*100,0)</f>
        <v>79.524680073126149</v>
      </c>
      <c r="S48" s="31">
        <f>IFERROR((I48/SUM(F48,J48))*100,0)</f>
        <v>6.8965517241379306</v>
      </c>
      <c r="T48" s="32">
        <f>(M48-N48)/(E48+F48+G48+H48)</f>
        <v>3.8620689655172415</v>
      </c>
    </row>
    <row r="49" spans="1:20" ht="16.5" x14ac:dyDescent="0.25">
      <c r="A49" s="4" t="str">
        <f>A37</f>
        <v>NEO UCI</v>
      </c>
      <c r="B49" s="3">
        <f t="shared" ref="B49:N49" si="27">B37</f>
        <v>9</v>
      </c>
      <c r="C49" s="3">
        <f t="shared" si="27"/>
        <v>3</v>
      </c>
      <c r="D49" s="57">
        <f t="shared" si="27"/>
        <v>12</v>
      </c>
      <c r="E49" s="3">
        <f t="shared" si="27"/>
        <v>0</v>
      </c>
      <c r="F49" s="3">
        <f t="shared" si="27"/>
        <v>10</v>
      </c>
      <c r="G49" s="3">
        <f t="shared" si="27"/>
        <v>0</v>
      </c>
      <c r="H49" s="3">
        <f t="shared" si="27"/>
        <v>0</v>
      </c>
      <c r="I49" s="57">
        <f t="shared" si="27"/>
        <v>0</v>
      </c>
      <c r="J49" s="57">
        <f t="shared" si="27"/>
        <v>0</v>
      </c>
      <c r="K49" s="3">
        <f t="shared" si="27"/>
        <v>9</v>
      </c>
      <c r="L49" s="3">
        <f t="shared" ref="L49" si="28">L37</f>
        <v>9</v>
      </c>
      <c r="M49" s="3">
        <f t="shared" si="27"/>
        <v>279</v>
      </c>
      <c r="N49" s="3">
        <f t="shared" si="27"/>
        <v>237</v>
      </c>
      <c r="O49" s="6">
        <v>162</v>
      </c>
      <c r="P49" s="11">
        <f>IFERROR(O49/SUM(F49,J49),0)</f>
        <v>16.2</v>
      </c>
      <c r="Q49" s="60">
        <f>(E49+F49+G49+H49)/K49</f>
        <v>1.1111111111111112</v>
      </c>
      <c r="R49" s="60">
        <f>IFERROR((N49/M49)*100,0)</f>
        <v>84.946236559139791</v>
      </c>
      <c r="S49" s="12">
        <f>IFERROR((I49/SUM(F49,J49))*100,0)</f>
        <v>0</v>
      </c>
      <c r="T49" s="13">
        <f>(M49-N49)/(E49+F49+G49+H49)</f>
        <v>4.2</v>
      </c>
    </row>
    <row r="50" spans="1:20" ht="16.5" x14ac:dyDescent="0.25">
      <c r="A50" s="4" t="str">
        <f>A40</f>
        <v>PED. UTI</v>
      </c>
      <c r="B50" s="3">
        <f>B40</f>
        <v>8</v>
      </c>
      <c r="C50" s="3">
        <f>C40</f>
        <v>3</v>
      </c>
      <c r="D50" s="57">
        <f>D40</f>
        <v>11</v>
      </c>
      <c r="E50" s="3">
        <v>5</v>
      </c>
      <c r="F50" s="3">
        <f t="shared" ref="F50:N50" si="29">F40</f>
        <v>5</v>
      </c>
      <c r="G50" s="3">
        <f t="shared" si="29"/>
        <v>1</v>
      </c>
      <c r="H50" s="3">
        <f t="shared" si="29"/>
        <v>1</v>
      </c>
      <c r="I50" s="57">
        <f t="shared" si="29"/>
        <v>2</v>
      </c>
      <c r="J50" s="57">
        <f t="shared" si="29"/>
        <v>7</v>
      </c>
      <c r="K50" s="3">
        <f t="shared" si="29"/>
        <v>7</v>
      </c>
      <c r="L50" s="3">
        <f t="shared" ref="L50" si="30">L40</f>
        <v>7</v>
      </c>
      <c r="M50" s="3">
        <f t="shared" si="29"/>
        <v>206</v>
      </c>
      <c r="N50" s="3">
        <f t="shared" si="29"/>
        <v>178</v>
      </c>
      <c r="O50" s="6">
        <v>177</v>
      </c>
      <c r="P50" s="11">
        <f>IFERROR(O50/SUM(F50,J50),0)</f>
        <v>14.75</v>
      </c>
      <c r="Q50" s="60">
        <f>(E50+F50+G50+H50)/K50</f>
        <v>1.7142857142857142</v>
      </c>
      <c r="R50" s="60">
        <f>IFERROR((N50/M50)*100,0)</f>
        <v>86.40776699029125</v>
      </c>
      <c r="S50" s="12">
        <f>IFERROR((I50/SUM(F50,J50))*100,0)</f>
        <v>16.666666666666664</v>
      </c>
      <c r="T50" s="13">
        <f>(M50-N50)/(E50+F50+G50+H50)</f>
        <v>2.3333333333333335</v>
      </c>
    </row>
    <row r="51" spans="1:20" ht="17.25" thickBot="1" x14ac:dyDescent="0.3">
      <c r="A51" s="4" t="str">
        <f>A42</f>
        <v>OBST.  UCI MUJER</v>
      </c>
      <c r="B51" s="3">
        <f t="shared" ref="B51:N51" si="31">B42</f>
        <v>2</v>
      </c>
      <c r="C51" s="3">
        <f t="shared" si="31"/>
        <v>6</v>
      </c>
      <c r="D51" s="57">
        <f t="shared" si="31"/>
        <v>8</v>
      </c>
      <c r="E51" s="3">
        <f t="shared" si="31"/>
        <v>0</v>
      </c>
      <c r="F51" s="3">
        <f t="shared" si="31"/>
        <v>7</v>
      </c>
      <c r="G51" s="3">
        <f t="shared" si="31"/>
        <v>0</v>
      </c>
      <c r="H51" s="3">
        <f t="shared" si="31"/>
        <v>0</v>
      </c>
      <c r="I51" s="57">
        <f t="shared" si="31"/>
        <v>0</v>
      </c>
      <c r="J51" s="57">
        <f t="shared" si="31"/>
        <v>0</v>
      </c>
      <c r="K51" s="3">
        <f t="shared" si="31"/>
        <v>3</v>
      </c>
      <c r="L51" s="3">
        <f t="shared" ref="L51" si="32">L42</f>
        <v>2</v>
      </c>
      <c r="M51" s="3">
        <f t="shared" si="31"/>
        <v>62</v>
      </c>
      <c r="N51" s="3">
        <f t="shared" si="31"/>
        <v>20</v>
      </c>
      <c r="O51" s="6">
        <v>26</v>
      </c>
      <c r="P51" s="14">
        <f>IFERROR(O51/SUM(F51,J51),0)</f>
        <v>3.7142857142857144</v>
      </c>
      <c r="Q51" s="61">
        <f>(E51+F51+G51+H51)/K51</f>
        <v>2.3333333333333335</v>
      </c>
      <c r="R51" s="61">
        <f>IFERROR((N51/M51)*100,0)</f>
        <v>32.258064516129032</v>
      </c>
      <c r="S51" s="15">
        <f>IFERROR((I51/SUM(F51,J51))*100,0)</f>
        <v>0</v>
      </c>
      <c r="T51" s="16">
        <f>(M51-N51)/(E51+F51+G51+H51)</f>
        <v>6</v>
      </c>
    </row>
    <row r="54" spans="1:20" ht="16.5" x14ac:dyDescent="0.25">
      <c r="A54" s="495" t="s">
        <v>61</v>
      </c>
      <c r="B54" s="5" t="s">
        <v>1</v>
      </c>
      <c r="C54" s="5" t="s">
        <v>64</v>
      </c>
    </row>
    <row r="55" spans="1:20" x14ac:dyDescent="0.25">
      <c r="A55" s="495"/>
      <c r="B55" s="3">
        <v>330</v>
      </c>
      <c r="C55" s="3">
        <v>331</v>
      </c>
    </row>
    <row r="56" spans="1:20" ht="16.5" x14ac:dyDescent="0.25">
      <c r="A56" s="495" t="s">
        <v>62</v>
      </c>
      <c r="B56" s="5" t="s">
        <v>1</v>
      </c>
      <c r="C56" s="5" t="s">
        <v>64</v>
      </c>
    </row>
    <row r="57" spans="1:20" x14ac:dyDescent="0.25">
      <c r="A57" s="495"/>
      <c r="B57" s="3">
        <v>21</v>
      </c>
      <c r="C57" s="3">
        <v>23</v>
      </c>
    </row>
    <row r="58" spans="1:20" ht="16.5" x14ac:dyDescent="0.25">
      <c r="A58" s="495" t="s">
        <v>63</v>
      </c>
      <c r="B58" s="5" t="s">
        <v>65</v>
      </c>
      <c r="C58" s="5" t="s">
        <v>66</v>
      </c>
    </row>
    <row r="59" spans="1:20" x14ac:dyDescent="0.25">
      <c r="A59" s="495"/>
      <c r="B59" s="3">
        <v>145</v>
      </c>
      <c r="C59" s="3">
        <v>116</v>
      </c>
    </row>
    <row r="60" spans="1:20" ht="15" x14ac:dyDescent="0.25">
      <c r="A60" s="495"/>
      <c r="B60" s="496">
        <f>SUM(B59:C59)</f>
        <v>261</v>
      </c>
      <c r="C60" s="496"/>
    </row>
    <row r="66" spans="3:13" ht="15.75" x14ac:dyDescent="0.25">
      <c r="C66" s="536" t="s">
        <v>67</v>
      </c>
      <c r="D66" s="536"/>
      <c r="E66" s="536"/>
      <c r="F66" s="536"/>
      <c r="G66" s="536"/>
      <c r="H66" s="536"/>
      <c r="I66" s="536"/>
      <c r="J66" s="536"/>
      <c r="K66" s="536"/>
      <c r="L66" s="536"/>
      <c r="M66" s="536"/>
    </row>
    <row r="67" spans="3:13" ht="15" x14ac:dyDescent="0.25">
      <c r="C67" s="21" t="s">
        <v>141</v>
      </c>
      <c r="D67" s="18" t="s">
        <v>145</v>
      </c>
      <c r="E67" s="18"/>
      <c r="F67" s="18"/>
      <c r="G67" s="22" t="s">
        <v>142</v>
      </c>
      <c r="H67" s="18" t="s">
        <v>143</v>
      </c>
      <c r="I67" s="18" t="s">
        <v>144</v>
      </c>
      <c r="J67" s="18" t="s">
        <v>0</v>
      </c>
      <c r="K67" s="18"/>
      <c r="L67" s="344"/>
      <c r="M67" s="18"/>
    </row>
    <row r="68" spans="3:13" ht="15" x14ac:dyDescent="0.25">
      <c r="C68" s="25" t="s">
        <v>68</v>
      </c>
      <c r="D68" s="26" t="s">
        <v>69</v>
      </c>
      <c r="E68" s="19"/>
      <c r="F68" s="19"/>
      <c r="G68" s="24">
        <v>184</v>
      </c>
      <c r="H68" s="26" t="s">
        <v>70</v>
      </c>
      <c r="I68" s="26" t="s">
        <v>71</v>
      </c>
      <c r="J68" s="26" t="s">
        <v>72</v>
      </c>
      <c r="K68" s="19"/>
      <c r="L68" s="19"/>
      <c r="M68" s="19"/>
    </row>
    <row r="69" spans="3:13" ht="15" x14ac:dyDescent="0.25">
      <c r="C69" s="26" t="s">
        <v>73</v>
      </c>
      <c r="D69" s="27" t="s">
        <v>74</v>
      </c>
      <c r="E69" s="23"/>
      <c r="F69" s="23"/>
      <c r="G69" s="20">
        <v>140</v>
      </c>
      <c r="H69" s="26" t="s">
        <v>75</v>
      </c>
      <c r="I69" s="26" t="s">
        <v>76</v>
      </c>
      <c r="J69" s="26" t="s">
        <v>77</v>
      </c>
      <c r="K69" s="19"/>
      <c r="L69" s="19"/>
      <c r="M69" s="19"/>
    </row>
    <row r="70" spans="3:13" ht="15" x14ac:dyDescent="0.25">
      <c r="C70" s="26" t="s">
        <v>78</v>
      </c>
      <c r="D70" s="26" t="s">
        <v>79</v>
      </c>
      <c r="E70" s="19"/>
      <c r="F70" s="19"/>
      <c r="G70" s="20">
        <v>137</v>
      </c>
      <c r="H70" s="26" t="s">
        <v>80</v>
      </c>
      <c r="I70" s="26" t="s">
        <v>81</v>
      </c>
      <c r="J70" s="26" t="s">
        <v>82</v>
      </c>
      <c r="K70" s="19"/>
      <c r="L70" s="19"/>
      <c r="M70" s="19"/>
    </row>
    <row r="71" spans="3:13" ht="15" x14ac:dyDescent="0.25">
      <c r="C71" s="26" t="s">
        <v>83</v>
      </c>
      <c r="D71" s="26" t="s">
        <v>84</v>
      </c>
      <c r="E71" s="19"/>
      <c r="F71" s="19"/>
      <c r="G71" s="20">
        <v>98</v>
      </c>
      <c r="H71" s="26" t="s">
        <v>85</v>
      </c>
      <c r="I71" s="26" t="s">
        <v>86</v>
      </c>
      <c r="J71" s="26" t="s">
        <v>77</v>
      </c>
      <c r="K71" s="19"/>
      <c r="L71" s="19"/>
      <c r="M71" s="19"/>
    </row>
    <row r="72" spans="3:13" ht="15" x14ac:dyDescent="0.25">
      <c r="C72" s="26" t="s">
        <v>87</v>
      </c>
      <c r="D72" s="26" t="s">
        <v>88</v>
      </c>
      <c r="E72" s="19"/>
      <c r="F72" s="19"/>
      <c r="G72" s="20">
        <v>94</v>
      </c>
      <c r="H72" s="26" t="s">
        <v>89</v>
      </c>
      <c r="I72" s="26" t="s">
        <v>90</v>
      </c>
      <c r="J72" s="26" t="s">
        <v>91</v>
      </c>
      <c r="K72" s="19"/>
      <c r="L72" s="19"/>
      <c r="M72" s="19"/>
    </row>
    <row r="73" spans="3:13" ht="15" x14ac:dyDescent="0.25">
      <c r="C73" s="26" t="s">
        <v>92</v>
      </c>
      <c r="D73" s="26" t="s">
        <v>93</v>
      </c>
      <c r="E73" s="19"/>
      <c r="F73" s="19"/>
      <c r="G73" s="20">
        <v>84</v>
      </c>
      <c r="H73" s="26" t="s">
        <v>94</v>
      </c>
      <c r="I73" s="26" t="s">
        <v>95</v>
      </c>
      <c r="J73" s="26" t="s">
        <v>96</v>
      </c>
      <c r="K73" s="19"/>
      <c r="L73" s="19"/>
      <c r="M73" s="19"/>
    </row>
    <row r="74" spans="3:13" ht="15" x14ac:dyDescent="0.25">
      <c r="C74" s="26" t="s">
        <v>97</v>
      </c>
      <c r="D74" s="26" t="s">
        <v>98</v>
      </c>
      <c r="E74" s="19"/>
      <c r="F74" s="19"/>
      <c r="G74" s="20">
        <v>78</v>
      </c>
      <c r="H74" s="26" t="s">
        <v>99</v>
      </c>
      <c r="I74" s="26" t="s">
        <v>100</v>
      </c>
      <c r="J74" s="26" t="s">
        <v>82</v>
      </c>
      <c r="K74" s="19"/>
      <c r="L74" s="19"/>
      <c r="M74" s="19"/>
    </row>
    <row r="75" spans="3:13" ht="15" x14ac:dyDescent="0.25">
      <c r="C75" s="26" t="s">
        <v>101</v>
      </c>
      <c r="D75" s="26" t="s">
        <v>102</v>
      </c>
      <c r="E75" s="19"/>
      <c r="F75" s="19"/>
      <c r="G75" s="20">
        <v>68</v>
      </c>
      <c r="H75" s="26" t="s">
        <v>103</v>
      </c>
      <c r="I75" s="26" t="s">
        <v>104</v>
      </c>
      <c r="J75" s="26" t="s">
        <v>105</v>
      </c>
      <c r="K75" s="19"/>
      <c r="L75" s="19"/>
      <c r="M75" s="19"/>
    </row>
    <row r="76" spans="3:13" ht="15" x14ac:dyDescent="0.25">
      <c r="C76" s="26" t="s">
        <v>106</v>
      </c>
      <c r="D76" s="26" t="s">
        <v>107</v>
      </c>
      <c r="E76" s="19"/>
      <c r="F76" s="19"/>
      <c r="G76" s="20">
        <v>61</v>
      </c>
      <c r="H76" s="26" t="s">
        <v>108</v>
      </c>
      <c r="I76" s="26" t="s">
        <v>109</v>
      </c>
      <c r="J76" s="26" t="s">
        <v>110</v>
      </c>
      <c r="K76" s="19"/>
      <c r="L76" s="19"/>
      <c r="M76" s="19"/>
    </row>
    <row r="77" spans="3:13" ht="15" x14ac:dyDescent="0.25">
      <c r="C77" s="26" t="s">
        <v>111</v>
      </c>
      <c r="D77" s="26" t="s">
        <v>112</v>
      </c>
      <c r="E77" s="19"/>
      <c r="F77" s="19"/>
      <c r="G77" s="20">
        <v>58</v>
      </c>
      <c r="H77" s="26" t="s">
        <v>113</v>
      </c>
      <c r="I77" s="26" t="s">
        <v>114</v>
      </c>
      <c r="J77" s="26" t="s">
        <v>110</v>
      </c>
      <c r="K77" s="19"/>
      <c r="L77" s="19"/>
      <c r="M77" s="19"/>
    </row>
    <row r="78" spans="3:13" ht="15" x14ac:dyDescent="0.25">
      <c r="C78" s="26" t="s">
        <v>115</v>
      </c>
      <c r="D78" s="26" t="s">
        <v>116</v>
      </c>
      <c r="E78" s="19"/>
      <c r="F78" s="19"/>
      <c r="G78" s="20">
        <v>53</v>
      </c>
      <c r="H78" s="26" t="s">
        <v>99</v>
      </c>
      <c r="I78" s="26" t="s">
        <v>117</v>
      </c>
      <c r="J78" s="26" t="s">
        <v>82</v>
      </c>
      <c r="K78" s="19"/>
      <c r="L78" s="19"/>
      <c r="M78" s="19"/>
    </row>
    <row r="79" spans="3:13" ht="15" x14ac:dyDescent="0.25">
      <c r="C79" s="26" t="s">
        <v>118</v>
      </c>
      <c r="D79" s="26" t="s">
        <v>119</v>
      </c>
      <c r="E79" s="19"/>
      <c r="F79" s="19"/>
      <c r="G79" s="20">
        <v>48</v>
      </c>
      <c r="H79" s="26" t="s">
        <v>120</v>
      </c>
      <c r="I79" s="26" t="s">
        <v>95</v>
      </c>
      <c r="J79" s="26" t="s">
        <v>121</v>
      </c>
      <c r="K79" s="19"/>
      <c r="L79" s="19"/>
      <c r="M79" s="19"/>
    </row>
    <row r="80" spans="3:13" ht="15" x14ac:dyDescent="0.25">
      <c r="C80" s="26" t="s">
        <v>122</v>
      </c>
      <c r="D80" s="26" t="s">
        <v>123</v>
      </c>
      <c r="E80" s="19"/>
      <c r="F80" s="19"/>
      <c r="G80" s="20">
        <v>46</v>
      </c>
      <c r="H80" s="26" t="s">
        <v>124</v>
      </c>
      <c r="I80" s="26" t="s">
        <v>95</v>
      </c>
      <c r="J80" s="26" t="s">
        <v>110</v>
      </c>
      <c r="K80" s="19"/>
      <c r="L80" s="19"/>
      <c r="M80" s="19"/>
    </row>
    <row r="81" spans="3:13" ht="15" x14ac:dyDescent="0.25">
      <c r="C81" s="26" t="s">
        <v>125</v>
      </c>
      <c r="D81" s="26" t="s">
        <v>126</v>
      </c>
      <c r="E81" s="19"/>
      <c r="F81" s="19"/>
      <c r="G81" s="20">
        <v>42</v>
      </c>
      <c r="H81" s="26" t="s">
        <v>127</v>
      </c>
      <c r="I81" s="26" t="s">
        <v>128</v>
      </c>
      <c r="J81" s="26" t="s">
        <v>110</v>
      </c>
      <c r="K81" s="19"/>
      <c r="L81" s="19"/>
      <c r="M81" s="19"/>
    </row>
    <row r="82" spans="3:13" ht="15" x14ac:dyDescent="0.25">
      <c r="C82" s="26" t="s">
        <v>129</v>
      </c>
      <c r="D82" s="26" t="s">
        <v>130</v>
      </c>
      <c r="E82" s="19"/>
      <c r="F82" s="19"/>
      <c r="G82" s="20">
        <v>37</v>
      </c>
      <c r="H82" s="26" t="s">
        <v>127</v>
      </c>
      <c r="I82" s="26" t="s">
        <v>109</v>
      </c>
      <c r="J82" s="26" t="s">
        <v>110</v>
      </c>
      <c r="K82" s="19"/>
      <c r="L82" s="19"/>
      <c r="M82" s="19"/>
    </row>
    <row r="83" spans="3:13" ht="15" x14ac:dyDescent="0.25">
      <c r="C83" s="26" t="s">
        <v>131</v>
      </c>
      <c r="D83" s="26" t="s">
        <v>132</v>
      </c>
      <c r="E83" s="19"/>
      <c r="F83" s="19"/>
      <c r="G83" s="20">
        <v>37</v>
      </c>
      <c r="H83" s="26" t="s">
        <v>133</v>
      </c>
      <c r="I83" s="26" t="s">
        <v>134</v>
      </c>
      <c r="J83" s="26" t="s">
        <v>105</v>
      </c>
      <c r="K83" s="19"/>
      <c r="L83" s="19"/>
      <c r="M83" s="19"/>
    </row>
    <row r="84" spans="3:13" ht="15" x14ac:dyDescent="0.25">
      <c r="C84" s="26" t="s">
        <v>135</v>
      </c>
      <c r="D84" s="26" t="s">
        <v>136</v>
      </c>
      <c r="E84" s="19"/>
      <c r="F84" s="19"/>
      <c r="G84" s="20">
        <v>35</v>
      </c>
      <c r="H84" s="26" t="s">
        <v>120</v>
      </c>
      <c r="I84" s="26" t="s">
        <v>76</v>
      </c>
      <c r="J84" s="26" t="s">
        <v>91</v>
      </c>
      <c r="K84" s="19"/>
      <c r="L84" s="19"/>
      <c r="M84" s="19"/>
    </row>
    <row r="85" spans="3:13" ht="15" x14ac:dyDescent="0.25">
      <c r="C85" s="26" t="s">
        <v>137</v>
      </c>
      <c r="D85" s="26" t="s">
        <v>138</v>
      </c>
      <c r="E85" s="19"/>
      <c r="F85" s="19"/>
      <c r="G85" s="20">
        <v>31</v>
      </c>
      <c r="H85" s="26" t="s">
        <v>139</v>
      </c>
      <c r="I85" s="26" t="s">
        <v>140</v>
      </c>
      <c r="J85" s="26" t="s">
        <v>77</v>
      </c>
      <c r="K85" s="19"/>
      <c r="L85" s="19"/>
      <c r="M85" s="19"/>
    </row>
  </sheetData>
  <mergeCells count="29">
    <mergeCell ref="C66:M66"/>
    <mergeCell ref="A3:T3"/>
    <mergeCell ref="A4:T4"/>
    <mergeCell ref="A5:T5"/>
    <mergeCell ref="A9:A11"/>
    <mergeCell ref="B9:D9"/>
    <mergeCell ref="E9:J9"/>
    <mergeCell ref="K9:K11"/>
    <mergeCell ref="M9:M11"/>
    <mergeCell ref="N9:N11"/>
    <mergeCell ref="O9:O11"/>
    <mergeCell ref="P9:T9"/>
    <mergeCell ref="B10:B11"/>
    <mergeCell ref="C10:C11"/>
    <mergeCell ref="D10:D11"/>
    <mergeCell ref="E10:E11"/>
    <mergeCell ref="A58:A60"/>
    <mergeCell ref="B60:C60"/>
    <mergeCell ref="R10:R11"/>
    <mergeCell ref="S10:S11"/>
    <mergeCell ref="T10:T11"/>
    <mergeCell ref="A54:A55"/>
    <mergeCell ref="A56:A57"/>
    <mergeCell ref="G10:I10"/>
    <mergeCell ref="J10:J11"/>
    <mergeCell ref="P10:P11"/>
    <mergeCell ref="Q10:Q11"/>
    <mergeCell ref="F10:F11"/>
    <mergeCell ref="L9:L11"/>
  </mergeCells>
  <pageMargins left="0.51181102362204722" right="0.51181102362204722" top="0.55118110236220474" bottom="0.47244094488188981" header="0.31496062992125984" footer="0.31496062992125984"/>
  <pageSetup paperSize="9" scale="48" fitToHeight="0" orientation="landscape" r:id="rId1"/>
  <ignoredErrors>
    <ignoredError sqref="I18:I21 I23:I25 I28:I30 I33:I34 I42:I43 I14 I16 I37:I38 I40" formulaRange="1"/>
    <ignoredError sqref="I22 I27 I32 I36" formula="1" formulaRange="1"/>
    <ignoredError sqref="J22 J27 J32 D36 D32 D27 D22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W80"/>
  <sheetViews>
    <sheetView topLeftCell="A28" zoomScale="77" zoomScaleNormal="77" workbookViewId="0">
      <selection activeCell="K53" sqref="K53"/>
    </sheetView>
  </sheetViews>
  <sheetFormatPr baseColWidth="10" defaultRowHeight="14.25" x14ac:dyDescent="0.25"/>
  <cols>
    <col min="1" max="1" width="40.7109375" style="1" customWidth="1"/>
    <col min="2" max="7" width="9.7109375" style="1" customWidth="1"/>
    <col min="8" max="8" width="10.42578125" style="1" customWidth="1"/>
    <col min="9" max="9" width="10" style="1" customWidth="1"/>
    <col min="10" max="12" width="9.7109375" style="1" customWidth="1"/>
    <col min="13" max="13" width="8.28515625" style="1" customWidth="1"/>
    <col min="14" max="15" width="9.7109375" style="1" customWidth="1"/>
    <col min="16" max="16" width="10.7109375" style="1" customWidth="1"/>
    <col min="17" max="17" width="13" style="1" customWidth="1"/>
    <col min="18" max="20" width="10.7109375" style="1" customWidth="1"/>
    <col min="21" max="16384" width="11.42578125" style="1"/>
  </cols>
  <sheetData>
    <row r="3" spans="1:21" ht="15.75" x14ac:dyDescent="0.25">
      <c r="A3" s="510" t="s">
        <v>146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</row>
    <row r="4" spans="1:21" ht="15.75" x14ac:dyDescent="0.25">
      <c r="A4" s="510" t="s">
        <v>147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</row>
    <row r="5" spans="1:21" ht="15.75" x14ac:dyDescent="0.25">
      <c r="A5" s="510" t="s">
        <v>149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</row>
    <row r="7" spans="1:21" x14ac:dyDescent="0.25">
      <c r="A7" s="33" t="s">
        <v>45</v>
      </c>
    </row>
    <row r="8" spans="1:21" ht="15" thickBot="1" x14ac:dyDescent="0.3">
      <c r="A8" s="33" t="s">
        <v>46</v>
      </c>
    </row>
    <row r="9" spans="1:21" s="2" customFormat="1" ht="16.5" customHeight="1" x14ac:dyDescent="0.25">
      <c r="A9" s="549" t="s">
        <v>34</v>
      </c>
      <c r="B9" s="515" t="s">
        <v>48</v>
      </c>
      <c r="C9" s="516"/>
      <c r="D9" s="517"/>
      <c r="E9" s="528" t="s">
        <v>10</v>
      </c>
      <c r="F9" s="529"/>
      <c r="G9" s="529"/>
      <c r="H9" s="529"/>
      <c r="I9" s="529"/>
      <c r="J9" s="540"/>
      <c r="K9" s="549" t="s">
        <v>222</v>
      </c>
      <c r="L9" s="544" t="s">
        <v>743</v>
      </c>
      <c r="M9" s="552" t="s">
        <v>39</v>
      </c>
      <c r="N9" s="552" t="s">
        <v>36</v>
      </c>
      <c r="O9" s="553" t="s">
        <v>37</v>
      </c>
      <c r="P9" s="528" t="s">
        <v>38</v>
      </c>
      <c r="Q9" s="529"/>
      <c r="R9" s="529"/>
      <c r="S9" s="529"/>
      <c r="T9" s="540"/>
    </row>
    <row r="10" spans="1:21" s="2" customFormat="1" ht="16.5" customHeight="1" x14ac:dyDescent="0.25">
      <c r="A10" s="550"/>
      <c r="B10" s="530" t="s">
        <v>1</v>
      </c>
      <c r="C10" s="532" t="s">
        <v>2</v>
      </c>
      <c r="D10" s="534" t="s">
        <v>3</v>
      </c>
      <c r="E10" s="530" t="s">
        <v>4</v>
      </c>
      <c r="F10" s="532" t="s">
        <v>5</v>
      </c>
      <c r="G10" s="541" t="s">
        <v>9</v>
      </c>
      <c r="H10" s="542"/>
      <c r="I10" s="543"/>
      <c r="J10" s="534" t="s">
        <v>8</v>
      </c>
      <c r="K10" s="550"/>
      <c r="L10" s="545"/>
      <c r="M10" s="501"/>
      <c r="N10" s="501"/>
      <c r="O10" s="554"/>
      <c r="P10" s="508" t="s">
        <v>41</v>
      </c>
      <c r="Q10" s="497" t="s">
        <v>40</v>
      </c>
      <c r="R10" s="497" t="s">
        <v>43</v>
      </c>
      <c r="S10" s="497" t="s">
        <v>42</v>
      </c>
      <c r="T10" s="534" t="s">
        <v>44</v>
      </c>
    </row>
    <row r="11" spans="1:21" s="2" customFormat="1" ht="50.1" customHeight="1" thickBot="1" x14ac:dyDescent="0.3">
      <c r="A11" s="551"/>
      <c r="B11" s="531"/>
      <c r="C11" s="533"/>
      <c r="D11" s="535"/>
      <c r="E11" s="531"/>
      <c r="F11" s="533"/>
      <c r="G11" s="56" t="s">
        <v>6</v>
      </c>
      <c r="H11" s="56" t="s">
        <v>7</v>
      </c>
      <c r="I11" s="55" t="s">
        <v>47</v>
      </c>
      <c r="J11" s="535"/>
      <c r="K11" s="551"/>
      <c r="L11" s="531"/>
      <c r="M11" s="498"/>
      <c r="N11" s="498"/>
      <c r="O11" s="535"/>
      <c r="P11" s="509"/>
      <c r="Q11" s="498"/>
      <c r="R11" s="498"/>
      <c r="S11" s="498"/>
      <c r="T11" s="535"/>
    </row>
    <row r="12" spans="1:21" ht="16.5" x14ac:dyDescent="0.25">
      <c r="A12" s="48" t="s">
        <v>11</v>
      </c>
      <c r="B12" s="49">
        <f t="shared" ref="B12:O12" si="0">SUM(B13,B22,B27,B32,B36)</f>
        <v>516</v>
      </c>
      <c r="C12" s="50">
        <f t="shared" si="0"/>
        <v>182</v>
      </c>
      <c r="D12" s="51">
        <f t="shared" si="0"/>
        <v>698</v>
      </c>
      <c r="E12" s="49">
        <f t="shared" si="0"/>
        <v>531</v>
      </c>
      <c r="F12" s="50">
        <f t="shared" si="0"/>
        <v>183</v>
      </c>
      <c r="G12" s="50">
        <f t="shared" si="0"/>
        <v>0</v>
      </c>
      <c r="H12" s="50">
        <f t="shared" si="0"/>
        <v>1</v>
      </c>
      <c r="I12" s="50">
        <f t="shared" si="0"/>
        <v>1</v>
      </c>
      <c r="J12" s="51">
        <f t="shared" si="0"/>
        <v>532</v>
      </c>
      <c r="K12" s="49">
        <f t="shared" si="0"/>
        <v>218</v>
      </c>
      <c r="L12" s="49">
        <f t="shared" ref="L12" si="1">SUM(L13,L22,L27,L32,L36)</f>
        <v>184</v>
      </c>
      <c r="M12" s="50">
        <f t="shared" si="0"/>
        <v>5286</v>
      </c>
      <c r="N12" s="50">
        <f t="shared" si="0"/>
        <v>3380</v>
      </c>
      <c r="O12" s="51">
        <f t="shared" si="0"/>
        <v>3226</v>
      </c>
      <c r="P12" s="52">
        <f>IFERROR(O12/J12,0)</f>
        <v>6.0639097744360901</v>
      </c>
      <c r="Q12" s="63">
        <f>(E12+F12+G12+H12)/K12</f>
        <v>3.2798165137614679</v>
      </c>
      <c r="R12" s="53">
        <f>IFERROR((N12/M12)*100,0)</f>
        <v>63.942489595157014</v>
      </c>
      <c r="S12" s="53">
        <f>IFERROR((I12/J12)*100,0)</f>
        <v>0.18796992481203006</v>
      </c>
      <c r="T12" s="66">
        <f>(M12-N12)/(E12+F12+G12+H12)</f>
        <v>2.6657342657342658</v>
      </c>
    </row>
    <row r="13" spans="1:21" ht="16.5" x14ac:dyDescent="0.25">
      <c r="A13" s="45" t="s">
        <v>12</v>
      </c>
      <c r="B13" s="35">
        <f t="shared" ref="B13:O13" si="2">SUM(B14:B21)</f>
        <v>302</v>
      </c>
      <c r="C13" s="17">
        <f t="shared" si="2"/>
        <v>133</v>
      </c>
      <c r="D13" s="36">
        <f t="shared" si="2"/>
        <v>435</v>
      </c>
      <c r="E13" s="35">
        <f t="shared" si="2"/>
        <v>315</v>
      </c>
      <c r="F13" s="17">
        <f t="shared" si="2"/>
        <v>131</v>
      </c>
      <c r="G13" s="17">
        <f t="shared" si="2"/>
        <v>0</v>
      </c>
      <c r="H13" s="17">
        <f t="shared" si="2"/>
        <v>0</v>
      </c>
      <c r="I13" s="17">
        <f t="shared" si="2"/>
        <v>0</v>
      </c>
      <c r="J13" s="36">
        <f t="shared" si="2"/>
        <v>315</v>
      </c>
      <c r="K13" s="35">
        <f t="shared" si="2"/>
        <v>106</v>
      </c>
      <c r="L13" s="35">
        <f t="shared" ref="L13" si="3">SUM(L14:L21)</f>
        <v>82</v>
      </c>
      <c r="M13" s="17">
        <f t="shared" si="2"/>
        <v>2335</v>
      </c>
      <c r="N13" s="17">
        <f t="shared" si="2"/>
        <v>1329</v>
      </c>
      <c r="O13" s="36">
        <f t="shared" si="2"/>
        <v>1258</v>
      </c>
      <c r="P13" s="8">
        <f>IFERROR(O13/J13,0)</f>
        <v>3.9936507936507937</v>
      </c>
      <c r="Q13" s="62">
        <f t="shared" ref="Q13:Q43" si="4">(E13+F13+G13+H13)/K13</f>
        <v>4.2075471698113205</v>
      </c>
      <c r="R13" s="59">
        <f>IFERROR((N13/M13)*100,0)</f>
        <v>56.916488222698071</v>
      </c>
      <c r="S13" s="9">
        <f>IFERROR((I13/J13)*100,0)</f>
        <v>0</v>
      </c>
      <c r="T13" s="65">
        <f t="shared" ref="T13:T43" si="5">(M13-N13)/(E13+F13+G13+H13)</f>
        <v>2.2556053811659194</v>
      </c>
    </row>
    <row r="14" spans="1:21" ht="16.5" x14ac:dyDescent="0.25">
      <c r="A14" s="46" t="s">
        <v>13</v>
      </c>
      <c r="B14" s="37">
        <v>203</v>
      </c>
      <c r="C14" s="3">
        <v>57</v>
      </c>
      <c r="D14" s="38">
        <f>SUM(B14:C14)</f>
        <v>260</v>
      </c>
      <c r="E14" s="37">
        <v>222</v>
      </c>
      <c r="F14" s="3">
        <v>40</v>
      </c>
      <c r="G14" s="3">
        <v>0</v>
      </c>
      <c r="H14" s="3">
        <v>0</v>
      </c>
      <c r="I14" s="57">
        <f>SUM(G14:H14)</f>
        <v>0</v>
      </c>
      <c r="J14" s="38">
        <f>SUM(E14,I14)</f>
        <v>222</v>
      </c>
      <c r="K14" s="37">
        <v>65</v>
      </c>
      <c r="L14" s="37">
        <v>57</v>
      </c>
      <c r="M14" s="3">
        <v>1647</v>
      </c>
      <c r="N14" s="3">
        <v>907</v>
      </c>
      <c r="O14" s="43">
        <v>880</v>
      </c>
      <c r="P14" s="11">
        <f>IFERROR(O14/J14,0)</f>
        <v>3.9639639639639639</v>
      </c>
      <c r="Q14" s="12">
        <f t="shared" si="4"/>
        <v>4.0307692307692307</v>
      </c>
      <c r="R14" s="60">
        <f>IFERROR((N14/M14)*100,0)</f>
        <v>55.069823922282936</v>
      </c>
      <c r="S14" s="12">
        <f>IFERROR((I14/J14)*100,0)</f>
        <v>0</v>
      </c>
      <c r="T14" s="13">
        <f t="shared" si="5"/>
        <v>2.8244274809160306</v>
      </c>
      <c r="U14" s="7" t="s">
        <v>151</v>
      </c>
    </row>
    <row r="15" spans="1:21" ht="16.5" hidden="1" customHeight="1" x14ac:dyDescent="0.25">
      <c r="A15" s="46"/>
      <c r="B15" s="37"/>
      <c r="C15" s="3"/>
      <c r="D15" s="38"/>
      <c r="E15" s="37"/>
      <c r="F15" s="3"/>
      <c r="G15" s="3"/>
      <c r="H15" s="3"/>
      <c r="I15" s="324"/>
      <c r="J15" s="38"/>
      <c r="K15" s="37"/>
      <c r="L15" s="37"/>
      <c r="M15" s="3"/>
      <c r="N15" s="3"/>
      <c r="O15" s="43"/>
      <c r="P15" s="11"/>
      <c r="Q15" s="12"/>
      <c r="R15" s="60"/>
      <c r="S15" s="12"/>
      <c r="T15" s="13"/>
      <c r="U15" s="7"/>
    </row>
    <row r="16" spans="1:21" ht="16.5" x14ac:dyDescent="0.25">
      <c r="A16" s="46" t="s">
        <v>14</v>
      </c>
      <c r="B16" s="37">
        <v>20</v>
      </c>
      <c r="C16" s="3">
        <v>11</v>
      </c>
      <c r="D16" s="38">
        <f t="shared" ref="D16:D21" si="6">SUM(B16:C16)</f>
        <v>31</v>
      </c>
      <c r="E16" s="37">
        <v>28</v>
      </c>
      <c r="F16" s="3">
        <v>4</v>
      </c>
      <c r="G16" s="3">
        <v>0</v>
      </c>
      <c r="H16" s="3">
        <v>0</v>
      </c>
      <c r="I16" s="57">
        <f t="shared" ref="I16:I21" si="7">SUM(G16:H16)</f>
        <v>0</v>
      </c>
      <c r="J16" s="38">
        <f t="shared" ref="J16:J21" si="8">SUM(E16,I16)</f>
        <v>28</v>
      </c>
      <c r="K16" s="37">
        <v>9</v>
      </c>
      <c r="L16" s="37">
        <v>6</v>
      </c>
      <c r="M16" s="3">
        <v>171</v>
      </c>
      <c r="N16" s="3">
        <v>86</v>
      </c>
      <c r="O16" s="43">
        <v>64</v>
      </c>
      <c r="P16" s="11">
        <f t="shared" ref="P16:P21" si="9">IFERROR(O16/J16,0)</f>
        <v>2.2857142857142856</v>
      </c>
      <c r="Q16" s="12">
        <f t="shared" si="4"/>
        <v>3.5555555555555554</v>
      </c>
      <c r="R16" s="60">
        <f t="shared" ref="R16:R21" si="10">IFERROR((N16/M16)*100,0)</f>
        <v>50.292397660818708</v>
      </c>
      <c r="S16" s="12">
        <f t="shared" ref="S16:S21" si="11">IFERROR((I16/J16)*100,0)</f>
        <v>0</v>
      </c>
      <c r="T16" s="13">
        <f t="shared" si="5"/>
        <v>2.65625</v>
      </c>
      <c r="U16" s="7" t="s">
        <v>53</v>
      </c>
    </row>
    <row r="17" spans="1:21" ht="16.5" hidden="1" customHeight="1" x14ac:dyDescent="0.25">
      <c r="A17" s="46"/>
      <c r="B17" s="37"/>
      <c r="C17" s="3"/>
      <c r="D17" s="38"/>
      <c r="E17" s="37"/>
      <c r="F17" s="3"/>
      <c r="G17" s="3"/>
      <c r="H17" s="3"/>
      <c r="I17" s="324"/>
      <c r="J17" s="38"/>
      <c r="K17" s="37"/>
      <c r="L17" s="37"/>
      <c r="M17" s="3"/>
      <c r="N17" s="3"/>
      <c r="O17" s="43"/>
      <c r="P17" s="11"/>
      <c r="Q17" s="12"/>
      <c r="R17" s="60"/>
      <c r="S17" s="12"/>
      <c r="T17" s="13"/>
      <c r="U17" s="7"/>
    </row>
    <row r="18" spans="1:21" ht="16.5" x14ac:dyDescent="0.25">
      <c r="A18" s="46" t="s">
        <v>15</v>
      </c>
      <c r="B18" s="37">
        <v>0</v>
      </c>
      <c r="C18" s="3">
        <v>0</v>
      </c>
      <c r="D18" s="38">
        <f t="shared" si="6"/>
        <v>0</v>
      </c>
      <c r="E18" s="37">
        <v>0</v>
      </c>
      <c r="F18" s="3">
        <v>0</v>
      </c>
      <c r="G18" s="3">
        <v>0</v>
      </c>
      <c r="H18" s="3">
        <v>0</v>
      </c>
      <c r="I18" s="57">
        <f t="shared" si="7"/>
        <v>0</v>
      </c>
      <c r="J18" s="38">
        <f t="shared" si="8"/>
        <v>0</v>
      </c>
      <c r="K18" s="37">
        <v>5</v>
      </c>
      <c r="L18" s="37">
        <v>0</v>
      </c>
      <c r="M18" s="3">
        <v>0</v>
      </c>
      <c r="N18" s="3">
        <v>0</v>
      </c>
      <c r="O18" s="43">
        <v>0</v>
      </c>
      <c r="P18" s="11">
        <f t="shared" si="9"/>
        <v>0</v>
      </c>
      <c r="Q18" s="12">
        <f t="shared" si="4"/>
        <v>0</v>
      </c>
      <c r="R18" s="60">
        <f t="shared" si="10"/>
        <v>0</v>
      </c>
      <c r="S18" s="12">
        <f t="shared" si="11"/>
        <v>0</v>
      </c>
      <c r="T18" s="13" t="e">
        <f t="shared" si="5"/>
        <v>#DIV/0!</v>
      </c>
      <c r="U18" s="7" t="s">
        <v>152</v>
      </c>
    </row>
    <row r="19" spans="1:21" ht="16.5" x14ac:dyDescent="0.25">
      <c r="A19" s="46" t="s">
        <v>16</v>
      </c>
      <c r="B19" s="37">
        <v>0</v>
      </c>
      <c r="C19" s="3">
        <v>0</v>
      </c>
      <c r="D19" s="38">
        <f t="shared" si="6"/>
        <v>0</v>
      </c>
      <c r="E19" s="37">
        <v>0</v>
      </c>
      <c r="F19" s="3">
        <v>0</v>
      </c>
      <c r="G19" s="3">
        <v>0</v>
      </c>
      <c r="H19" s="3">
        <v>0</v>
      </c>
      <c r="I19" s="57">
        <f t="shared" si="7"/>
        <v>0</v>
      </c>
      <c r="J19" s="38">
        <f t="shared" si="8"/>
        <v>0</v>
      </c>
      <c r="K19" s="37">
        <v>8</v>
      </c>
      <c r="L19" s="37">
        <v>0</v>
      </c>
      <c r="M19" s="3">
        <v>0</v>
      </c>
      <c r="N19" s="3">
        <v>0</v>
      </c>
      <c r="O19" s="43">
        <v>0</v>
      </c>
      <c r="P19" s="11">
        <f t="shared" si="9"/>
        <v>0</v>
      </c>
      <c r="Q19" s="12">
        <f t="shared" si="4"/>
        <v>0</v>
      </c>
      <c r="R19" s="60">
        <f t="shared" si="10"/>
        <v>0</v>
      </c>
      <c r="S19" s="12">
        <f t="shared" si="11"/>
        <v>0</v>
      </c>
      <c r="T19" s="13" t="e">
        <f t="shared" si="5"/>
        <v>#DIV/0!</v>
      </c>
      <c r="U19" s="7" t="s">
        <v>152</v>
      </c>
    </row>
    <row r="20" spans="1:21" ht="16.5" x14ac:dyDescent="0.25">
      <c r="A20" s="46" t="s">
        <v>17</v>
      </c>
      <c r="B20" s="37">
        <v>35</v>
      </c>
      <c r="C20" s="3">
        <v>24</v>
      </c>
      <c r="D20" s="38">
        <f t="shared" si="6"/>
        <v>59</v>
      </c>
      <c r="E20" s="37">
        <v>62</v>
      </c>
      <c r="F20" s="3">
        <v>5</v>
      </c>
      <c r="G20" s="3">
        <v>0</v>
      </c>
      <c r="H20" s="3">
        <v>0</v>
      </c>
      <c r="I20" s="57">
        <f t="shared" si="7"/>
        <v>0</v>
      </c>
      <c r="J20" s="38">
        <f t="shared" si="8"/>
        <v>62</v>
      </c>
      <c r="K20" s="37">
        <v>14</v>
      </c>
      <c r="L20" s="37">
        <v>14</v>
      </c>
      <c r="M20" s="3">
        <v>398</v>
      </c>
      <c r="N20" s="3">
        <v>241</v>
      </c>
      <c r="O20" s="43">
        <v>310</v>
      </c>
      <c r="P20" s="11">
        <f t="shared" si="9"/>
        <v>5</v>
      </c>
      <c r="Q20" s="12">
        <f t="shared" si="4"/>
        <v>4.7857142857142856</v>
      </c>
      <c r="R20" s="60">
        <f t="shared" si="10"/>
        <v>60.552763819095482</v>
      </c>
      <c r="S20" s="12">
        <f t="shared" si="11"/>
        <v>0</v>
      </c>
      <c r="T20" s="13">
        <f t="shared" si="5"/>
        <v>2.3432835820895521</v>
      </c>
      <c r="U20" s="7" t="s">
        <v>53</v>
      </c>
    </row>
    <row r="21" spans="1:21" ht="16.5" x14ac:dyDescent="0.25">
      <c r="A21" s="46" t="s">
        <v>18</v>
      </c>
      <c r="B21" s="37">
        <v>44</v>
      </c>
      <c r="C21" s="3">
        <v>41</v>
      </c>
      <c r="D21" s="38">
        <f t="shared" si="6"/>
        <v>85</v>
      </c>
      <c r="E21" s="37">
        <v>3</v>
      </c>
      <c r="F21" s="3">
        <v>82</v>
      </c>
      <c r="G21" s="3">
        <v>0</v>
      </c>
      <c r="H21" s="3">
        <v>0</v>
      </c>
      <c r="I21" s="57">
        <f t="shared" si="7"/>
        <v>0</v>
      </c>
      <c r="J21" s="38">
        <f t="shared" si="8"/>
        <v>3</v>
      </c>
      <c r="K21" s="37">
        <v>5</v>
      </c>
      <c r="L21" s="37">
        <v>5</v>
      </c>
      <c r="M21" s="3">
        <v>119</v>
      </c>
      <c r="N21" s="3">
        <v>95</v>
      </c>
      <c r="O21" s="43">
        <v>4</v>
      </c>
      <c r="P21" s="11">
        <f t="shared" si="9"/>
        <v>1.3333333333333333</v>
      </c>
      <c r="Q21" s="58">
        <f t="shared" si="4"/>
        <v>17</v>
      </c>
      <c r="R21" s="60">
        <f t="shared" si="10"/>
        <v>79.831932773109244</v>
      </c>
      <c r="S21" s="12">
        <f t="shared" si="11"/>
        <v>0</v>
      </c>
      <c r="T21" s="64">
        <f t="shared" si="5"/>
        <v>0.28235294117647058</v>
      </c>
      <c r="U21" s="7" t="s">
        <v>153</v>
      </c>
    </row>
    <row r="22" spans="1:21" ht="16.5" x14ac:dyDescent="0.25">
      <c r="A22" s="45" t="s">
        <v>19</v>
      </c>
      <c r="B22" s="35">
        <f>SUM(B23:B25)</f>
        <v>36</v>
      </c>
      <c r="C22" s="17">
        <f t="shared" ref="C22:O22" si="12">SUM(C23:C25)</f>
        <v>1</v>
      </c>
      <c r="D22" s="36">
        <f t="shared" si="12"/>
        <v>37</v>
      </c>
      <c r="E22" s="35">
        <f t="shared" si="12"/>
        <v>36</v>
      </c>
      <c r="F22" s="17">
        <f t="shared" si="12"/>
        <v>2</v>
      </c>
      <c r="G22" s="17">
        <f t="shared" si="12"/>
        <v>0</v>
      </c>
      <c r="H22" s="17">
        <f t="shared" si="12"/>
        <v>0</v>
      </c>
      <c r="I22" s="17">
        <f t="shared" si="12"/>
        <v>0</v>
      </c>
      <c r="J22" s="36">
        <f t="shared" si="12"/>
        <v>36</v>
      </c>
      <c r="K22" s="35">
        <f t="shared" si="12"/>
        <v>35</v>
      </c>
      <c r="L22" s="35">
        <f t="shared" ref="L22" si="13">SUM(L23:L25)</f>
        <v>33</v>
      </c>
      <c r="M22" s="17">
        <f t="shared" si="12"/>
        <v>957</v>
      </c>
      <c r="N22" s="17">
        <f t="shared" si="12"/>
        <v>360</v>
      </c>
      <c r="O22" s="36">
        <f t="shared" si="12"/>
        <v>292</v>
      </c>
      <c r="P22" s="8">
        <f>IFERROR(O22/J22,0)</f>
        <v>8.1111111111111107</v>
      </c>
      <c r="Q22" s="9">
        <f t="shared" si="4"/>
        <v>1.0857142857142856</v>
      </c>
      <c r="R22" s="59">
        <f>IFERROR((N22/M22)*100,0)</f>
        <v>37.61755485893417</v>
      </c>
      <c r="S22" s="9">
        <f>IFERROR((I22/J22)*100,0)</f>
        <v>0</v>
      </c>
      <c r="T22" s="10">
        <f t="shared" si="5"/>
        <v>15.710526315789474</v>
      </c>
      <c r="U22" s="7"/>
    </row>
    <row r="23" spans="1:21" ht="16.5" x14ac:dyDescent="0.25">
      <c r="A23" s="46" t="s">
        <v>20</v>
      </c>
      <c r="B23" s="37">
        <v>1</v>
      </c>
      <c r="C23" s="3">
        <v>0</v>
      </c>
      <c r="D23" s="38">
        <f>SUM(B23:C23)</f>
        <v>1</v>
      </c>
      <c r="E23" s="37">
        <v>0</v>
      </c>
      <c r="F23" s="3">
        <v>1</v>
      </c>
      <c r="G23" s="3">
        <v>0</v>
      </c>
      <c r="H23" s="3">
        <v>0</v>
      </c>
      <c r="I23" s="57">
        <f>SUM(G23:H23)</f>
        <v>0</v>
      </c>
      <c r="J23" s="38">
        <f>SUM(E23,I23)</f>
        <v>0</v>
      </c>
      <c r="K23" s="232">
        <v>11</v>
      </c>
      <c r="L23" s="37">
        <v>9</v>
      </c>
      <c r="M23" s="3">
        <v>261</v>
      </c>
      <c r="N23" s="3">
        <v>5</v>
      </c>
      <c r="O23" s="43">
        <v>0</v>
      </c>
      <c r="P23" s="11">
        <f>IFERROR(O23/J23,0)</f>
        <v>0</v>
      </c>
      <c r="Q23" s="12">
        <f t="shared" si="4"/>
        <v>9.0909090909090912E-2</v>
      </c>
      <c r="R23" s="60">
        <f>IFERROR((N23/M23)*100,0)</f>
        <v>1.9157088122605364</v>
      </c>
      <c r="S23" s="12">
        <f>IFERROR((I23/J23)*100,0)</f>
        <v>0</v>
      </c>
      <c r="T23" s="13">
        <f t="shared" si="5"/>
        <v>256</v>
      </c>
      <c r="U23" s="7" t="s">
        <v>150</v>
      </c>
    </row>
    <row r="24" spans="1:21" ht="16.5" x14ac:dyDescent="0.25">
      <c r="A24" s="46" t="s">
        <v>60</v>
      </c>
      <c r="B24" s="37">
        <v>16</v>
      </c>
      <c r="C24" s="3">
        <v>1</v>
      </c>
      <c r="D24" s="38">
        <f>SUM(B24:C24)</f>
        <v>17</v>
      </c>
      <c r="E24" s="37">
        <v>16</v>
      </c>
      <c r="F24" s="3">
        <v>1</v>
      </c>
      <c r="G24" s="3">
        <v>0</v>
      </c>
      <c r="H24" s="3">
        <v>0</v>
      </c>
      <c r="I24" s="57">
        <f>SUM(G24:H24)</f>
        <v>0</v>
      </c>
      <c r="J24" s="38">
        <f>SUM(E24,I24)</f>
        <v>16</v>
      </c>
      <c r="K24" s="232">
        <v>13</v>
      </c>
      <c r="L24" s="37">
        <v>13</v>
      </c>
      <c r="M24" s="3">
        <v>377</v>
      </c>
      <c r="N24" s="3">
        <v>250</v>
      </c>
      <c r="O24" s="43">
        <v>217</v>
      </c>
      <c r="P24" s="11">
        <f>IFERROR(O24/J24,0)</f>
        <v>13.5625</v>
      </c>
      <c r="Q24" s="12">
        <f t="shared" si="4"/>
        <v>1.3076923076923077</v>
      </c>
      <c r="R24" s="60">
        <f>IFERROR((N24/M24)*100,0)</f>
        <v>66.312997347480106</v>
      </c>
      <c r="S24" s="12">
        <f>IFERROR((I24/J24)*100,0)</f>
        <v>0</v>
      </c>
      <c r="T24" s="13">
        <f t="shared" si="5"/>
        <v>7.4705882352941178</v>
      </c>
      <c r="U24" s="7"/>
    </row>
    <row r="25" spans="1:21" ht="16.5" x14ac:dyDescent="0.25">
      <c r="A25" s="46" t="s">
        <v>21</v>
      </c>
      <c r="B25" s="37">
        <v>19</v>
      </c>
      <c r="C25" s="3">
        <v>0</v>
      </c>
      <c r="D25" s="38">
        <f>SUM(B25:C25)</f>
        <v>19</v>
      </c>
      <c r="E25" s="37">
        <v>20</v>
      </c>
      <c r="F25" s="3">
        <v>0</v>
      </c>
      <c r="G25" s="3">
        <v>0</v>
      </c>
      <c r="H25" s="3">
        <v>0</v>
      </c>
      <c r="I25" s="57">
        <f>SUM(G25:H25)</f>
        <v>0</v>
      </c>
      <c r="J25" s="38">
        <f>SUM(E25,I25)</f>
        <v>20</v>
      </c>
      <c r="K25" s="232">
        <v>11</v>
      </c>
      <c r="L25" s="37">
        <v>11</v>
      </c>
      <c r="M25" s="3">
        <v>319</v>
      </c>
      <c r="N25" s="3">
        <v>105</v>
      </c>
      <c r="O25" s="43">
        <v>75</v>
      </c>
      <c r="P25" s="11">
        <f>IFERROR(O25/J25,0)</f>
        <v>3.75</v>
      </c>
      <c r="Q25" s="12">
        <f t="shared" si="4"/>
        <v>1.8181818181818181</v>
      </c>
      <c r="R25" s="60">
        <f>IFERROR((N25/M25)*100,0)</f>
        <v>32.915360501567399</v>
      </c>
      <c r="S25" s="12">
        <f>IFERROR((I25/J25)*100,0)</f>
        <v>0</v>
      </c>
      <c r="T25" s="13">
        <f t="shared" si="5"/>
        <v>10.7</v>
      </c>
      <c r="U25" s="7"/>
    </row>
    <row r="26" spans="1:21" ht="16.5" hidden="1" customHeight="1" x14ac:dyDescent="0.25">
      <c r="A26" s="46"/>
      <c r="B26" s="37"/>
      <c r="C26" s="3"/>
      <c r="D26" s="38"/>
      <c r="E26" s="37"/>
      <c r="F26" s="3"/>
      <c r="G26" s="3"/>
      <c r="H26" s="3"/>
      <c r="I26" s="324"/>
      <c r="J26" s="38"/>
      <c r="K26" s="37"/>
      <c r="L26" s="37"/>
      <c r="M26" s="3"/>
      <c r="N26" s="3"/>
      <c r="O26" s="43"/>
      <c r="P26" s="11"/>
      <c r="Q26" s="12"/>
      <c r="R26" s="60"/>
      <c r="S26" s="12"/>
      <c r="T26" s="13"/>
      <c r="U26" s="7"/>
    </row>
    <row r="27" spans="1:21" ht="16.5" x14ac:dyDescent="0.25">
      <c r="A27" s="45" t="s">
        <v>22</v>
      </c>
      <c r="B27" s="35">
        <f>SUM(B28:B30)</f>
        <v>79</v>
      </c>
      <c r="C27" s="17">
        <f t="shared" ref="C27:O27" si="14">SUM(C28:C30)</f>
        <v>9</v>
      </c>
      <c r="D27" s="36">
        <f t="shared" si="14"/>
        <v>88</v>
      </c>
      <c r="E27" s="35">
        <f t="shared" si="14"/>
        <v>90</v>
      </c>
      <c r="F27" s="17">
        <f t="shared" si="14"/>
        <v>6</v>
      </c>
      <c r="G27" s="17">
        <f t="shared" si="14"/>
        <v>0</v>
      </c>
      <c r="H27" s="17">
        <f t="shared" si="14"/>
        <v>0</v>
      </c>
      <c r="I27" s="17">
        <f t="shared" si="14"/>
        <v>0</v>
      </c>
      <c r="J27" s="36">
        <f t="shared" si="14"/>
        <v>90</v>
      </c>
      <c r="K27" s="35">
        <f t="shared" si="14"/>
        <v>34</v>
      </c>
      <c r="L27" s="35">
        <f t="shared" ref="L27" si="15">SUM(L28:L30)</f>
        <v>27</v>
      </c>
      <c r="M27" s="17">
        <f t="shared" si="14"/>
        <v>782</v>
      </c>
      <c r="N27" s="17">
        <f t="shared" si="14"/>
        <v>662</v>
      </c>
      <c r="O27" s="36">
        <f t="shared" si="14"/>
        <v>870</v>
      </c>
      <c r="P27" s="8">
        <f t="shared" ref="P27:P34" si="16">IFERROR(O27/J27,0)</f>
        <v>9.6666666666666661</v>
      </c>
      <c r="Q27" s="9">
        <f t="shared" si="4"/>
        <v>2.8235294117647061</v>
      </c>
      <c r="R27" s="59">
        <f t="shared" ref="R27:R43" si="17">IFERROR((N27/M27)*100,0)</f>
        <v>84.654731457800509</v>
      </c>
      <c r="S27" s="9">
        <f t="shared" ref="S27:S34" si="18">IFERROR((I27/J27)*100,0)</f>
        <v>0</v>
      </c>
      <c r="T27" s="10">
        <f t="shared" si="5"/>
        <v>1.25</v>
      </c>
      <c r="U27" s="7"/>
    </row>
    <row r="28" spans="1:21" ht="16.5" x14ac:dyDescent="0.2">
      <c r="A28" s="46" t="s">
        <v>23</v>
      </c>
      <c r="B28" s="37">
        <v>41</v>
      </c>
      <c r="C28" s="3">
        <v>7</v>
      </c>
      <c r="D28" s="38">
        <f>SUM(B28:C28)</f>
        <v>48</v>
      </c>
      <c r="E28" s="37">
        <v>51</v>
      </c>
      <c r="F28" s="3">
        <v>4</v>
      </c>
      <c r="G28" s="3">
        <v>0</v>
      </c>
      <c r="H28" s="3">
        <v>0</v>
      </c>
      <c r="I28" s="57">
        <f>SUM(G28:H28)</f>
        <v>0</v>
      </c>
      <c r="J28" s="38">
        <f>SUM(E28,I28)</f>
        <v>51</v>
      </c>
      <c r="K28" s="214">
        <v>13</v>
      </c>
      <c r="L28" s="37">
        <v>12</v>
      </c>
      <c r="M28" s="3">
        <v>359</v>
      </c>
      <c r="N28" s="3">
        <v>323</v>
      </c>
      <c r="O28" s="43">
        <v>595</v>
      </c>
      <c r="P28" s="11">
        <f t="shared" si="16"/>
        <v>11.666666666666666</v>
      </c>
      <c r="Q28" s="12">
        <f t="shared" si="4"/>
        <v>4.2307692307692308</v>
      </c>
      <c r="R28" s="60">
        <f t="shared" si="17"/>
        <v>89.972144846796652</v>
      </c>
      <c r="S28" s="12">
        <f t="shared" si="18"/>
        <v>0</v>
      </c>
      <c r="T28" s="13">
        <f t="shared" si="5"/>
        <v>0.65454545454545454</v>
      </c>
      <c r="U28" s="7" t="s">
        <v>154</v>
      </c>
    </row>
    <row r="29" spans="1:21" ht="16.5" x14ac:dyDescent="0.2">
      <c r="A29" s="46" t="s">
        <v>24</v>
      </c>
      <c r="B29" s="37">
        <v>34</v>
      </c>
      <c r="C29" s="3">
        <v>2</v>
      </c>
      <c r="D29" s="38">
        <f>SUM(B29:C29)</f>
        <v>36</v>
      </c>
      <c r="E29" s="37">
        <v>32</v>
      </c>
      <c r="F29" s="3">
        <v>2</v>
      </c>
      <c r="G29" s="3">
        <v>0</v>
      </c>
      <c r="H29" s="3">
        <v>0</v>
      </c>
      <c r="I29" s="57">
        <f>SUM(G29:H29)</f>
        <v>0</v>
      </c>
      <c r="J29" s="38">
        <f>SUM(E29,I29)</f>
        <v>32</v>
      </c>
      <c r="K29" s="214">
        <v>15</v>
      </c>
      <c r="L29" s="37">
        <v>11</v>
      </c>
      <c r="M29" s="3">
        <v>312</v>
      </c>
      <c r="N29" s="3">
        <v>269</v>
      </c>
      <c r="O29" s="43">
        <v>142</v>
      </c>
      <c r="P29" s="11">
        <f t="shared" si="16"/>
        <v>4.4375</v>
      </c>
      <c r="Q29" s="12">
        <f t="shared" si="4"/>
        <v>2.2666666666666666</v>
      </c>
      <c r="R29" s="60">
        <f t="shared" si="17"/>
        <v>86.21794871794873</v>
      </c>
      <c r="S29" s="12">
        <f t="shared" si="18"/>
        <v>0</v>
      </c>
      <c r="T29" s="13">
        <f t="shared" si="5"/>
        <v>1.2647058823529411</v>
      </c>
      <c r="U29" s="7" t="s">
        <v>155</v>
      </c>
    </row>
    <row r="30" spans="1:21" ht="16.5" x14ac:dyDescent="0.2">
      <c r="A30" s="46" t="s">
        <v>17</v>
      </c>
      <c r="B30" s="37">
        <v>4</v>
      </c>
      <c r="C30" s="3">
        <v>0</v>
      </c>
      <c r="D30" s="38">
        <f>SUM(B30:C30)</f>
        <v>4</v>
      </c>
      <c r="E30" s="37">
        <v>7</v>
      </c>
      <c r="F30" s="3">
        <v>0</v>
      </c>
      <c r="G30" s="3">
        <v>0</v>
      </c>
      <c r="H30" s="3">
        <v>0</v>
      </c>
      <c r="I30" s="57">
        <f>SUM(G30:H30)</f>
        <v>0</v>
      </c>
      <c r="J30" s="38">
        <f>SUM(E30,I30)</f>
        <v>7</v>
      </c>
      <c r="K30" s="214">
        <v>6</v>
      </c>
      <c r="L30" s="37">
        <v>4</v>
      </c>
      <c r="M30" s="3">
        <v>111</v>
      </c>
      <c r="N30" s="3">
        <v>70</v>
      </c>
      <c r="O30" s="43">
        <v>133</v>
      </c>
      <c r="P30" s="11">
        <f t="shared" si="16"/>
        <v>19</v>
      </c>
      <c r="Q30" s="12">
        <f t="shared" si="4"/>
        <v>1.1666666666666667</v>
      </c>
      <c r="R30" s="60">
        <f t="shared" si="17"/>
        <v>63.063063063063062</v>
      </c>
      <c r="S30" s="12">
        <f t="shared" si="18"/>
        <v>0</v>
      </c>
      <c r="T30" s="13">
        <f t="shared" si="5"/>
        <v>5.8571428571428568</v>
      </c>
      <c r="U30" s="7" t="s">
        <v>150</v>
      </c>
    </row>
    <row r="31" spans="1:21" ht="16.5" hidden="1" customHeight="1" x14ac:dyDescent="0.25">
      <c r="A31" s="46"/>
      <c r="B31" s="37"/>
      <c r="C31" s="3"/>
      <c r="D31" s="38"/>
      <c r="E31" s="37"/>
      <c r="F31" s="3"/>
      <c r="G31" s="3"/>
      <c r="H31" s="3"/>
      <c r="I31" s="331"/>
      <c r="J31" s="38"/>
      <c r="K31" s="37"/>
      <c r="L31" s="37"/>
      <c r="M31" s="3"/>
      <c r="N31" s="3"/>
      <c r="O31" s="43"/>
      <c r="P31" s="11"/>
      <c r="Q31" s="12"/>
      <c r="R31" s="60"/>
      <c r="S31" s="12"/>
      <c r="T31" s="13"/>
      <c r="U31" s="7"/>
    </row>
    <row r="32" spans="1:21" ht="16.5" x14ac:dyDescent="0.25">
      <c r="A32" s="45" t="s">
        <v>25</v>
      </c>
      <c r="B32" s="35">
        <f>SUM(B33:B34)</f>
        <v>83</v>
      </c>
      <c r="C32" s="17">
        <f t="shared" ref="C32:O32" si="19">SUM(C33:C34)</f>
        <v>15</v>
      </c>
      <c r="D32" s="36">
        <f t="shared" si="19"/>
        <v>98</v>
      </c>
      <c r="E32" s="35">
        <f t="shared" si="19"/>
        <v>88</v>
      </c>
      <c r="F32" s="17">
        <f t="shared" si="19"/>
        <v>7</v>
      </c>
      <c r="G32" s="17">
        <f t="shared" si="19"/>
        <v>0</v>
      </c>
      <c r="H32" s="17">
        <f t="shared" si="19"/>
        <v>0</v>
      </c>
      <c r="I32" s="17">
        <f t="shared" si="19"/>
        <v>0</v>
      </c>
      <c r="J32" s="36">
        <f t="shared" si="19"/>
        <v>88</v>
      </c>
      <c r="K32" s="35">
        <f t="shared" si="19"/>
        <v>17</v>
      </c>
      <c r="L32" s="35">
        <f t="shared" ref="L32" si="20">SUM(L33:L34)</f>
        <v>19</v>
      </c>
      <c r="M32" s="17">
        <f t="shared" si="19"/>
        <v>553</v>
      </c>
      <c r="N32" s="17">
        <f t="shared" si="19"/>
        <v>492</v>
      </c>
      <c r="O32" s="36">
        <f t="shared" si="19"/>
        <v>753</v>
      </c>
      <c r="P32" s="8">
        <f t="shared" si="16"/>
        <v>8.5568181818181817</v>
      </c>
      <c r="Q32" s="9">
        <f t="shared" si="4"/>
        <v>5.5882352941176467</v>
      </c>
      <c r="R32" s="59">
        <f t="shared" si="17"/>
        <v>88.969258589511753</v>
      </c>
      <c r="S32" s="9">
        <f t="shared" si="18"/>
        <v>0</v>
      </c>
      <c r="T32" s="10">
        <f t="shared" si="5"/>
        <v>0.64210526315789473</v>
      </c>
      <c r="U32" s="7"/>
    </row>
    <row r="33" spans="1:23" ht="16.5" x14ac:dyDescent="0.25">
      <c r="A33" s="46" t="s">
        <v>26</v>
      </c>
      <c r="B33" s="37">
        <v>57</v>
      </c>
      <c r="C33" s="3">
        <v>13</v>
      </c>
      <c r="D33" s="38">
        <f>SUM(B33:C33)</f>
        <v>70</v>
      </c>
      <c r="E33" s="37">
        <v>68</v>
      </c>
      <c r="F33" s="3">
        <v>5</v>
      </c>
      <c r="G33" s="3">
        <v>0</v>
      </c>
      <c r="H33" s="3">
        <v>0</v>
      </c>
      <c r="I33" s="57">
        <f>SUM(G33:H33)</f>
        <v>0</v>
      </c>
      <c r="J33" s="38">
        <f>SUM(E33,I33)</f>
        <v>68</v>
      </c>
      <c r="K33" s="197">
        <v>12</v>
      </c>
      <c r="L33" s="37">
        <v>13</v>
      </c>
      <c r="M33" s="3">
        <v>388</v>
      </c>
      <c r="N33" s="3">
        <v>329</v>
      </c>
      <c r="O33" s="43">
        <v>650</v>
      </c>
      <c r="P33" s="11">
        <f t="shared" si="16"/>
        <v>9.5588235294117645</v>
      </c>
      <c r="Q33" s="12">
        <f t="shared" si="4"/>
        <v>6.083333333333333</v>
      </c>
      <c r="R33" s="60">
        <f t="shared" si="17"/>
        <v>84.793814432989691</v>
      </c>
      <c r="S33" s="12">
        <f t="shared" si="18"/>
        <v>0</v>
      </c>
      <c r="T33" s="13">
        <f t="shared" si="5"/>
        <v>0.80821917808219179</v>
      </c>
      <c r="U33" s="7" t="s">
        <v>209</v>
      </c>
    </row>
    <row r="34" spans="1:23" ht="16.5" x14ac:dyDescent="0.25">
      <c r="A34" s="46" t="s">
        <v>27</v>
      </c>
      <c r="B34" s="37">
        <v>26</v>
      </c>
      <c r="C34" s="3">
        <v>2</v>
      </c>
      <c r="D34" s="38">
        <f>SUM(B34:C34)</f>
        <v>28</v>
      </c>
      <c r="E34" s="37">
        <v>20</v>
      </c>
      <c r="F34" s="3">
        <v>2</v>
      </c>
      <c r="G34" s="3">
        <v>0</v>
      </c>
      <c r="H34" s="3">
        <v>0</v>
      </c>
      <c r="I34" s="57">
        <f>SUM(G34:H34)</f>
        <v>0</v>
      </c>
      <c r="J34" s="38">
        <f>SUM(E34,I34)</f>
        <v>20</v>
      </c>
      <c r="K34" s="197">
        <v>5</v>
      </c>
      <c r="L34" s="37">
        <v>6</v>
      </c>
      <c r="M34" s="3">
        <v>165</v>
      </c>
      <c r="N34" s="3">
        <v>163</v>
      </c>
      <c r="O34" s="43">
        <v>103</v>
      </c>
      <c r="P34" s="11">
        <f t="shared" si="16"/>
        <v>5.15</v>
      </c>
      <c r="Q34" s="12">
        <f t="shared" si="4"/>
        <v>4.4000000000000004</v>
      </c>
      <c r="R34" s="60">
        <f t="shared" si="17"/>
        <v>98.787878787878796</v>
      </c>
      <c r="S34" s="12">
        <f t="shared" si="18"/>
        <v>0</v>
      </c>
      <c r="T34" s="13">
        <f t="shared" si="5"/>
        <v>9.0909090909090912E-2</v>
      </c>
      <c r="U34" s="7" t="s">
        <v>56</v>
      </c>
    </row>
    <row r="35" spans="1:23" ht="16.5" hidden="1" customHeight="1" x14ac:dyDescent="0.25">
      <c r="A35" s="46"/>
      <c r="B35" s="37"/>
      <c r="C35" s="3"/>
      <c r="D35" s="38"/>
      <c r="E35" s="37"/>
      <c r="F35" s="3"/>
      <c r="G35" s="3"/>
      <c r="H35" s="3"/>
      <c r="I35" s="331"/>
      <c r="J35" s="38"/>
      <c r="K35" s="37"/>
      <c r="L35" s="37"/>
      <c r="M35" s="3"/>
      <c r="N35" s="3"/>
      <c r="O35" s="43"/>
      <c r="P35" s="11"/>
      <c r="Q35" s="12"/>
      <c r="R35" s="60"/>
      <c r="S35" s="12"/>
      <c r="T35" s="13"/>
      <c r="U35" s="7"/>
    </row>
    <row r="36" spans="1:23" ht="16.5" x14ac:dyDescent="0.25">
      <c r="A36" s="45" t="s">
        <v>28</v>
      </c>
      <c r="B36" s="35">
        <f>SUM(B37:B43)</f>
        <v>16</v>
      </c>
      <c r="C36" s="17">
        <f t="shared" ref="C36:O36" si="21">SUM(C37:C43)</f>
        <v>24</v>
      </c>
      <c r="D36" s="36">
        <f t="shared" si="21"/>
        <v>40</v>
      </c>
      <c r="E36" s="35">
        <f t="shared" si="21"/>
        <v>2</v>
      </c>
      <c r="F36" s="17">
        <f t="shared" si="21"/>
        <v>37</v>
      </c>
      <c r="G36" s="17">
        <f t="shared" si="21"/>
        <v>0</v>
      </c>
      <c r="H36" s="17">
        <f t="shared" si="21"/>
        <v>1</v>
      </c>
      <c r="I36" s="17">
        <f t="shared" si="21"/>
        <v>1</v>
      </c>
      <c r="J36" s="36">
        <f t="shared" si="21"/>
        <v>3</v>
      </c>
      <c r="K36" s="35">
        <f t="shared" si="21"/>
        <v>26</v>
      </c>
      <c r="L36" s="35">
        <f t="shared" ref="L36" si="22">SUM(L37:L43)</f>
        <v>23</v>
      </c>
      <c r="M36" s="17">
        <f t="shared" si="21"/>
        <v>659</v>
      </c>
      <c r="N36" s="17">
        <f t="shared" si="21"/>
        <v>537</v>
      </c>
      <c r="O36" s="36">
        <f t="shared" si="21"/>
        <v>53</v>
      </c>
      <c r="P36" s="8">
        <f t="shared" ref="P36:P43" si="23">IFERROR(O36/SUM(F36,J36),0)</f>
        <v>1.325</v>
      </c>
      <c r="Q36" s="9">
        <f t="shared" si="4"/>
        <v>1.5384615384615385</v>
      </c>
      <c r="R36" s="59">
        <f t="shared" si="17"/>
        <v>81.487101669195752</v>
      </c>
      <c r="S36" s="9">
        <f t="shared" ref="S36:S43" si="24">IFERROR((I36/SUM(F36,J36))*100,0)</f>
        <v>2.5</v>
      </c>
      <c r="T36" s="10">
        <f t="shared" si="5"/>
        <v>3.05</v>
      </c>
      <c r="U36" s="7"/>
    </row>
    <row r="37" spans="1:23" ht="16.5" x14ac:dyDescent="0.25">
      <c r="A37" s="46" t="s">
        <v>29</v>
      </c>
      <c r="B37" s="37">
        <v>8</v>
      </c>
      <c r="C37" s="3">
        <v>4</v>
      </c>
      <c r="D37" s="38">
        <f>SUM(B37:C37)</f>
        <v>12</v>
      </c>
      <c r="E37" s="37">
        <v>0</v>
      </c>
      <c r="F37" s="3">
        <v>15</v>
      </c>
      <c r="G37" s="3">
        <v>0</v>
      </c>
      <c r="H37" s="3">
        <v>0</v>
      </c>
      <c r="I37" s="57">
        <f>SUM(G37:H37)</f>
        <v>0</v>
      </c>
      <c r="J37" s="38">
        <f>SUM(E37,I37)</f>
        <v>0</v>
      </c>
      <c r="K37" s="37">
        <v>9</v>
      </c>
      <c r="L37" s="37">
        <v>9</v>
      </c>
      <c r="M37" s="3">
        <v>255</v>
      </c>
      <c r="N37" s="3">
        <v>242</v>
      </c>
      <c r="O37" s="43">
        <v>0</v>
      </c>
      <c r="P37" s="11">
        <f t="shared" si="23"/>
        <v>0</v>
      </c>
      <c r="Q37" s="60">
        <f t="shared" si="4"/>
        <v>1.6666666666666667</v>
      </c>
      <c r="R37" s="60">
        <f t="shared" si="17"/>
        <v>94.901960784313715</v>
      </c>
      <c r="S37" s="12">
        <f t="shared" si="24"/>
        <v>0</v>
      </c>
      <c r="T37" s="73">
        <f t="shared" si="5"/>
        <v>0.8666666666666667</v>
      </c>
      <c r="U37" s="7"/>
      <c r="W37" s="54"/>
    </row>
    <row r="38" spans="1:23" ht="16.5" x14ac:dyDescent="0.25">
      <c r="A38" s="46" t="s">
        <v>30</v>
      </c>
      <c r="B38" s="37">
        <v>0</v>
      </c>
      <c r="C38" s="3">
        <v>12</v>
      </c>
      <c r="D38" s="38">
        <f>SUM(B38:C38)</f>
        <v>12</v>
      </c>
      <c r="E38" s="37">
        <v>0</v>
      </c>
      <c r="F38" s="3">
        <v>10</v>
      </c>
      <c r="G38" s="3">
        <v>0</v>
      </c>
      <c r="H38" s="3">
        <v>0</v>
      </c>
      <c r="I38" s="57">
        <f>SUM(G38:H38)</f>
        <v>0</v>
      </c>
      <c r="J38" s="38">
        <f>SUM(E38,I38)</f>
        <v>0</v>
      </c>
      <c r="K38" s="37">
        <v>4</v>
      </c>
      <c r="L38" s="37">
        <v>4</v>
      </c>
      <c r="M38" s="3">
        <v>103</v>
      </c>
      <c r="N38" s="3">
        <v>85</v>
      </c>
      <c r="O38" s="43">
        <v>0</v>
      </c>
      <c r="P38" s="11">
        <f t="shared" si="23"/>
        <v>0</v>
      </c>
      <c r="Q38" s="60">
        <f t="shared" si="4"/>
        <v>2.5</v>
      </c>
      <c r="R38" s="60">
        <f t="shared" si="17"/>
        <v>82.524271844660191</v>
      </c>
      <c r="S38" s="12">
        <f t="shared" si="24"/>
        <v>0</v>
      </c>
      <c r="T38" s="73">
        <f t="shared" si="5"/>
        <v>1.8</v>
      </c>
      <c r="U38" s="7"/>
      <c r="W38" s="54"/>
    </row>
    <row r="39" spans="1:23" ht="16.5" hidden="1" customHeight="1" x14ac:dyDescent="0.25">
      <c r="A39" s="46"/>
      <c r="B39" s="37"/>
      <c r="C39" s="3"/>
      <c r="D39" s="38"/>
      <c r="E39" s="37"/>
      <c r="F39" s="3"/>
      <c r="G39" s="3"/>
      <c r="H39" s="3"/>
      <c r="I39" s="331"/>
      <c r="J39" s="38"/>
      <c r="K39" s="37"/>
      <c r="L39" s="37"/>
      <c r="M39" s="3"/>
      <c r="N39" s="3"/>
      <c r="O39" s="43"/>
      <c r="P39" s="11"/>
      <c r="Q39" s="60"/>
      <c r="R39" s="60"/>
      <c r="S39" s="12"/>
      <c r="T39" s="73"/>
      <c r="U39" s="7"/>
      <c r="W39" s="54"/>
    </row>
    <row r="40" spans="1:23" ht="16.5" x14ac:dyDescent="0.25">
      <c r="A40" s="46" t="s">
        <v>747</v>
      </c>
      <c r="B40" s="37">
        <v>6</v>
      </c>
      <c r="C40" s="3">
        <v>6</v>
      </c>
      <c r="D40" s="38">
        <f>SUM(B40:C40)</f>
        <v>12</v>
      </c>
      <c r="E40" s="37">
        <v>2</v>
      </c>
      <c r="F40" s="3">
        <v>8</v>
      </c>
      <c r="G40" s="153">
        <v>0</v>
      </c>
      <c r="H40" s="309">
        <v>1</v>
      </c>
      <c r="I40" s="57">
        <f>SUM(G40:H40)</f>
        <v>1</v>
      </c>
      <c r="J40" s="38">
        <f>SUM(E40,I40)</f>
        <v>3</v>
      </c>
      <c r="K40" s="37">
        <v>7</v>
      </c>
      <c r="L40" s="37">
        <v>6</v>
      </c>
      <c r="M40" s="3">
        <v>185</v>
      </c>
      <c r="N40" s="3">
        <v>146</v>
      </c>
      <c r="O40" s="154">
        <v>53</v>
      </c>
      <c r="P40" s="11">
        <f t="shared" si="23"/>
        <v>4.8181818181818183</v>
      </c>
      <c r="Q40" s="60">
        <f t="shared" si="4"/>
        <v>1.5714285714285714</v>
      </c>
      <c r="R40" s="60">
        <f t="shared" si="17"/>
        <v>78.918918918918919</v>
      </c>
      <c r="S40" s="12">
        <f t="shared" si="24"/>
        <v>9.0909090909090917</v>
      </c>
      <c r="T40" s="73">
        <f t="shared" si="5"/>
        <v>3.5454545454545454</v>
      </c>
      <c r="U40" s="7"/>
      <c r="W40" s="54"/>
    </row>
    <row r="41" spans="1:23" ht="16.5" hidden="1" customHeight="1" x14ac:dyDescent="0.25">
      <c r="A41" s="46"/>
      <c r="B41" s="37"/>
      <c r="C41" s="3"/>
      <c r="D41" s="38"/>
      <c r="E41" s="37"/>
      <c r="F41" s="3"/>
      <c r="G41" s="309"/>
      <c r="H41" s="3"/>
      <c r="I41" s="331"/>
      <c r="J41" s="38"/>
      <c r="K41" s="37"/>
      <c r="L41" s="37"/>
      <c r="M41" s="3"/>
      <c r="N41" s="3"/>
      <c r="O41" s="43"/>
      <c r="P41" s="11"/>
      <c r="Q41" s="60"/>
      <c r="R41" s="60"/>
      <c r="S41" s="12"/>
      <c r="T41" s="73"/>
      <c r="U41" s="7"/>
      <c r="W41" s="54"/>
    </row>
    <row r="42" spans="1:23" ht="16.5" x14ac:dyDescent="0.25">
      <c r="A42" s="46" t="s">
        <v>32</v>
      </c>
      <c r="B42" s="37">
        <v>2</v>
      </c>
      <c r="C42" s="3">
        <v>2</v>
      </c>
      <c r="D42" s="38">
        <f>SUM(B42:C42)</f>
        <v>4</v>
      </c>
      <c r="E42" s="37">
        <v>0</v>
      </c>
      <c r="F42" s="3">
        <v>4</v>
      </c>
      <c r="G42" s="3">
        <v>0</v>
      </c>
      <c r="H42" s="3">
        <v>0</v>
      </c>
      <c r="I42" s="57">
        <f>SUM(G42:H42)</f>
        <v>0</v>
      </c>
      <c r="J42" s="38">
        <f>SUM(E42,I42)</f>
        <v>0</v>
      </c>
      <c r="K42" s="37">
        <v>3</v>
      </c>
      <c r="L42" s="37">
        <v>3</v>
      </c>
      <c r="M42" s="3">
        <v>73</v>
      </c>
      <c r="N42" s="3">
        <v>35</v>
      </c>
      <c r="O42" s="43">
        <v>0</v>
      </c>
      <c r="P42" s="11">
        <f t="shared" si="23"/>
        <v>0</v>
      </c>
      <c r="Q42" s="60">
        <f t="shared" si="4"/>
        <v>1.3333333333333333</v>
      </c>
      <c r="R42" s="60">
        <f t="shared" si="17"/>
        <v>47.945205479452049</v>
      </c>
      <c r="S42" s="12">
        <f t="shared" si="24"/>
        <v>0</v>
      </c>
      <c r="T42" s="73">
        <f t="shared" si="5"/>
        <v>9.5</v>
      </c>
      <c r="U42" s="7"/>
      <c r="W42" s="54"/>
    </row>
    <row r="43" spans="1:23" ht="17.25" thickBot="1" x14ac:dyDescent="0.3">
      <c r="A43" s="198" t="s">
        <v>33</v>
      </c>
      <c r="B43" s="199">
        <v>0</v>
      </c>
      <c r="C43" s="200">
        <v>0</v>
      </c>
      <c r="D43" s="201">
        <f>SUM(B43:C43)</f>
        <v>0</v>
      </c>
      <c r="E43" s="199">
        <v>0</v>
      </c>
      <c r="F43" s="200">
        <v>0</v>
      </c>
      <c r="G43" s="200">
        <v>0</v>
      </c>
      <c r="H43" s="200">
        <v>0</v>
      </c>
      <c r="I43" s="202">
        <f>SUM(G43:H43)</f>
        <v>0</v>
      </c>
      <c r="J43" s="201">
        <f>SUM(E43,I43)</f>
        <v>0</v>
      </c>
      <c r="K43" s="199">
        <v>3</v>
      </c>
      <c r="L43" s="199">
        <v>1</v>
      </c>
      <c r="M43" s="200">
        <v>43</v>
      </c>
      <c r="N43" s="200">
        <v>29</v>
      </c>
      <c r="O43" s="204">
        <v>0</v>
      </c>
      <c r="P43" s="205">
        <f t="shared" si="23"/>
        <v>0</v>
      </c>
      <c r="Q43" s="206">
        <f t="shared" si="4"/>
        <v>0</v>
      </c>
      <c r="R43" s="206">
        <f t="shared" si="17"/>
        <v>67.441860465116278</v>
      </c>
      <c r="S43" s="207">
        <f t="shared" si="24"/>
        <v>0</v>
      </c>
      <c r="T43" s="308" t="e">
        <f t="shared" si="5"/>
        <v>#DIV/0!</v>
      </c>
      <c r="U43" s="7" t="s">
        <v>150</v>
      </c>
      <c r="W43" s="54"/>
    </row>
    <row r="44" spans="1:23" ht="16.5" hidden="1" customHeight="1" x14ac:dyDescent="0.25">
      <c r="A44" s="333"/>
      <c r="B44" s="203"/>
      <c r="C44" s="200"/>
      <c r="D44" s="334"/>
      <c r="E44" s="203"/>
      <c r="F44" s="200"/>
      <c r="G44" s="200"/>
      <c r="H44" s="200"/>
      <c r="I44" s="202"/>
      <c r="J44" s="334"/>
      <c r="K44" s="203"/>
      <c r="L44" s="203"/>
      <c r="M44" s="200"/>
      <c r="N44" s="200"/>
      <c r="O44" s="310"/>
      <c r="P44" s="335"/>
      <c r="Q44" s="206"/>
      <c r="R44" s="206"/>
      <c r="S44" s="207"/>
      <c r="T44" s="337"/>
      <c r="U44" s="7"/>
      <c r="W44" s="54"/>
    </row>
    <row r="45" spans="1:23" ht="17.25" thickBot="1" x14ac:dyDescent="0.3">
      <c r="A45" s="385" t="s">
        <v>695</v>
      </c>
      <c r="B45" s="386">
        <v>0</v>
      </c>
      <c r="C45" s="386">
        <v>0</v>
      </c>
      <c r="D45" s="387">
        <v>0</v>
      </c>
      <c r="E45" s="386">
        <v>0</v>
      </c>
      <c r="F45" s="386">
        <v>0</v>
      </c>
      <c r="G45" s="386">
        <v>0</v>
      </c>
      <c r="H45" s="386">
        <v>0</v>
      </c>
      <c r="I45" s="387">
        <v>0</v>
      </c>
      <c r="J45" s="387">
        <v>0</v>
      </c>
      <c r="K45" s="386">
        <v>0</v>
      </c>
      <c r="L45" s="386">
        <v>0</v>
      </c>
      <c r="M45" s="386">
        <v>0</v>
      </c>
      <c r="N45" s="386">
        <v>0</v>
      </c>
      <c r="O45" s="386">
        <v>0</v>
      </c>
      <c r="P45" s="388">
        <f>IFERROR(O45/J45,0)</f>
        <v>0</v>
      </c>
      <c r="Q45" s="389" t="e">
        <f>(E45+F45+G45+H45)/K45</f>
        <v>#DIV/0!</v>
      </c>
      <c r="R45" s="390">
        <f>IFERROR((N45/M45)*100,0)</f>
        <v>0</v>
      </c>
      <c r="S45" s="390">
        <f>IFERROR((I45/J45)*100,0)</f>
        <v>0</v>
      </c>
      <c r="T45" s="391" t="e">
        <f>(M45-N45)/(E45+F45+G45+H45)</f>
        <v>#DIV/0!</v>
      </c>
      <c r="U45" s="7"/>
      <c r="W45" s="54"/>
    </row>
    <row r="46" spans="1:23" ht="16.5" x14ac:dyDescent="0.25">
      <c r="A46" s="287" t="s">
        <v>754</v>
      </c>
      <c r="B46" s="288"/>
      <c r="C46" s="288"/>
      <c r="D46" s="160"/>
      <c r="E46" s="288"/>
      <c r="F46" s="288"/>
      <c r="G46" s="288"/>
      <c r="H46" s="288"/>
      <c r="I46" s="160"/>
      <c r="J46" s="160"/>
      <c r="K46" s="288"/>
      <c r="L46" s="288"/>
      <c r="M46" s="288"/>
      <c r="N46" s="288"/>
      <c r="O46" s="288"/>
      <c r="P46" s="289"/>
      <c r="Q46" s="290"/>
      <c r="R46" s="290"/>
      <c r="S46" s="289"/>
      <c r="T46" s="289"/>
      <c r="U46" s="7"/>
      <c r="W46" s="54"/>
    </row>
    <row r="47" spans="1:23" ht="15.75" thickBot="1" x14ac:dyDescent="0.3">
      <c r="A47" s="1" t="s">
        <v>58</v>
      </c>
    </row>
    <row r="48" spans="1:23" ht="16.5" x14ac:dyDescent="0.25">
      <c r="A48" s="28" t="s">
        <v>59</v>
      </c>
      <c r="B48" s="29">
        <f>SUM(B49:B51)</f>
        <v>16</v>
      </c>
      <c r="C48" s="29">
        <f t="shared" ref="C48:O48" si="25">SUM(C49:C51)</f>
        <v>12</v>
      </c>
      <c r="D48" s="29">
        <f t="shared" si="25"/>
        <v>28</v>
      </c>
      <c r="E48" s="29">
        <f t="shared" si="25"/>
        <v>2</v>
      </c>
      <c r="F48" s="29">
        <f t="shared" si="25"/>
        <v>27</v>
      </c>
      <c r="G48" s="29">
        <f t="shared" si="25"/>
        <v>0</v>
      </c>
      <c r="H48" s="29">
        <f t="shared" si="25"/>
        <v>1</v>
      </c>
      <c r="I48" s="29">
        <f t="shared" si="25"/>
        <v>1</v>
      </c>
      <c r="J48" s="29">
        <f t="shared" si="25"/>
        <v>3</v>
      </c>
      <c r="K48" s="29">
        <f t="shared" si="25"/>
        <v>19</v>
      </c>
      <c r="L48" s="29">
        <f>SUM(L49:L51)</f>
        <v>18</v>
      </c>
      <c r="M48" s="29">
        <f t="shared" si="25"/>
        <v>513</v>
      </c>
      <c r="N48" s="29">
        <f t="shared" si="25"/>
        <v>423</v>
      </c>
      <c r="O48" s="34">
        <f t="shared" si="25"/>
        <v>346</v>
      </c>
      <c r="P48" s="30">
        <f>IFERROR(O48/SUM(F48,J48),0)</f>
        <v>11.533333333333333</v>
      </c>
      <c r="Q48" s="31">
        <f>(E48+F48+G48+H48)/K48</f>
        <v>1.5789473684210527</v>
      </c>
      <c r="R48" s="31">
        <f>IFERROR((N48/M48)*100,0)</f>
        <v>82.456140350877192</v>
      </c>
      <c r="S48" s="31">
        <f>IFERROR((I48/SUM(F48,J48))*100,0)</f>
        <v>3.3333333333333335</v>
      </c>
      <c r="T48" s="32">
        <f>IFERROR((M48/N48)/SUM(F48,J48),0)</f>
        <v>4.042553191489362E-2</v>
      </c>
    </row>
    <row r="49" spans="1:20" ht="16.5" x14ac:dyDescent="0.25">
      <c r="A49" s="4" t="str">
        <f>A37</f>
        <v>NEO UCI</v>
      </c>
      <c r="B49" s="3">
        <f t="shared" ref="B49:N49" si="26">B37</f>
        <v>8</v>
      </c>
      <c r="C49" s="3">
        <f t="shared" si="26"/>
        <v>4</v>
      </c>
      <c r="D49" s="57">
        <f t="shared" si="26"/>
        <v>12</v>
      </c>
      <c r="E49" s="3">
        <f t="shared" si="26"/>
        <v>0</v>
      </c>
      <c r="F49" s="3">
        <f t="shared" si="26"/>
        <v>15</v>
      </c>
      <c r="G49" s="3">
        <f t="shared" si="26"/>
        <v>0</v>
      </c>
      <c r="H49" s="3">
        <f t="shared" si="26"/>
        <v>0</v>
      </c>
      <c r="I49" s="57">
        <f t="shared" si="26"/>
        <v>0</v>
      </c>
      <c r="J49" s="57">
        <f t="shared" si="26"/>
        <v>0</v>
      </c>
      <c r="K49" s="3">
        <f t="shared" si="26"/>
        <v>9</v>
      </c>
      <c r="L49" s="3">
        <f>L37</f>
        <v>9</v>
      </c>
      <c r="M49" s="3">
        <f t="shared" si="26"/>
        <v>255</v>
      </c>
      <c r="N49" s="3">
        <f t="shared" si="26"/>
        <v>242</v>
      </c>
      <c r="O49" s="6">
        <v>175</v>
      </c>
      <c r="P49" s="11">
        <f>IFERROR(O49/SUM(F49,J49),0)</f>
        <v>11.666666666666666</v>
      </c>
      <c r="Q49" s="60">
        <f>(E49+F49+G49+H49)/K49</f>
        <v>1.6666666666666667</v>
      </c>
      <c r="R49" s="60">
        <f>IFERROR((N49/M49)*100,0)</f>
        <v>94.901960784313715</v>
      </c>
      <c r="S49" s="12">
        <f>IFERROR((I49/SUM(F49,J49))*100,0)</f>
        <v>0</v>
      </c>
      <c r="T49" s="13">
        <f>IFERROR((M49/N49)/SUM(F49,J49),0)</f>
        <v>7.0247933884297523E-2</v>
      </c>
    </row>
    <row r="50" spans="1:20" ht="16.5" x14ac:dyDescent="0.25">
      <c r="A50" s="4" t="s">
        <v>746</v>
      </c>
      <c r="B50" s="3">
        <f t="shared" ref="B50:N50" si="27">B40</f>
        <v>6</v>
      </c>
      <c r="C50" s="3">
        <f t="shared" si="27"/>
        <v>6</v>
      </c>
      <c r="D50" s="57">
        <f t="shared" si="27"/>
        <v>12</v>
      </c>
      <c r="E50" s="3">
        <f t="shared" si="27"/>
        <v>2</v>
      </c>
      <c r="F50" s="3">
        <f t="shared" si="27"/>
        <v>8</v>
      </c>
      <c r="G50" s="3">
        <f t="shared" si="27"/>
        <v>0</v>
      </c>
      <c r="H50" s="3">
        <f t="shared" si="27"/>
        <v>1</v>
      </c>
      <c r="I50" s="57">
        <f t="shared" si="27"/>
        <v>1</v>
      </c>
      <c r="J50" s="57">
        <f t="shared" si="27"/>
        <v>3</v>
      </c>
      <c r="K50" s="3">
        <f t="shared" si="27"/>
        <v>7</v>
      </c>
      <c r="L50" s="3">
        <f>L40</f>
        <v>6</v>
      </c>
      <c r="M50" s="3">
        <f t="shared" si="27"/>
        <v>185</v>
      </c>
      <c r="N50" s="3">
        <f t="shared" si="27"/>
        <v>146</v>
      </c>
      <c r="O50" s="6">
        <v>152</v>
      </c>
      <c r="P50" s="11">
        <f>IFERROR(O50/SUM(F50,J50),0)</f>
        <v>13.818181818181818</v>
      </c>
      <c r="Q50" s="60">
        <f>(E50+F50+G50+H50)/K50</f>
        <v>1.5714285714285714</v>
      </c>
      <c r="R50" s="60">
        <f>IFERROR((N50/M50)*100,0)</f>
        <v>78.918918918918919</v>
      </c>
      <c r="S50" s="12">
        <f>IFERROR((I50/SUM(F50,J50))*100,0)</f>
        <v>9.0909090909090917</v>
      </c>
      <c r="T50" s="13">
        <f>IFERROR((M50/N50)/SUM(F50,J50),0)</f>
        <v>0.11519302615193026</v>
      </c>
    </row>
    <row r="51" spans="1:20" ht="17.25" thickBot="1" x14ac:dyDescent="0.3">
      <c r="A51" s="4" t="str">
        <f>A42</f>
        <v>OBST.  UCI MUJER</v>
      </c>
      <c r="B51" s="3">
        <f t="shared" ref="B51:N51" si="28">B42</f>
        <v>2</v>
      </c>
      <c r="C51" s="3">
        <f t="shared" si="28"/>
        <v>2</v>
      </c>
      <c r="D51" s="57">
        <f t="shared" si="28"/>
        <v>4</v>
      </c>
      <c r="E51" s="3">
        <f t="shared" si="28"/>
        <v>0</v>
      </c>
      <c r="F51" s="3">
        <f t="shared" si="28"/>
        <v>4</v>
      </c>
      <c r="G51" s="3">
        <f t="shared" si="28"/>
        <v>0</v>
      </c>
      <c r="H51" s="3">
        <f t="shared" si="28"/>
        <v>0</v>
      </c>
      <c r="I51" s="57">
        <f t="shared" si="28"/>
        <v>0</v>
      </c>
      <c r="J51" s="57">
        <f t="shared" si="28"/>
        <v>0</v>
      </c>
      <c r="K51" s="3">
        <f t="shared" si="28"/>
        <v>3</v>
      </c>
      <c r="L51" s="3">
        <f>L42</f>
        <v>3</v>
      </c>
      <c r="M51" s="3">
        <f t="shared" si="28"/>
        <v>73</v>
      </c>
      <c r="N51" s="3">
        <f t="shared" si="28"/>
        <v>35</v>
      </c>
      <c r="O51" s="6">
        <v>19</v>
      </c>
      <c r="P51" s="14">
        <f>IFERROR(O51/SUM(F51,J51),0)</f>
        <v>4.75</v>
      </c>
      <c r="Q51" s="61">
        <f>(E51+F51+G51+H51)/K51</f>
        <v>1.3333333333333333</v>
      </c>
      <c r="R51" s="61">
        <f>IFERROR((N51/M51)*100,0)</f>
        <v>47.945205479452049</v>
      </c>
      <c r="S51" s="15">
        <f>IFERROR((I51/SUM(F51,J51))*100,0)</f>
        <v>0</v>
      </c>
      <c r="T51" s="16">
        <f>IFERROR((M51/N51)/SUM(F51,J51),0)</f>
        <v>0.52142857142857146</v>
      </c>
    </row>
    <row r="54" spans="1:20" ht="16.5" x14ac:dyDescent="0.25">
      <c r="A54" s="495" t="s">
        <v>61</v>
      </c>
      <c r="B54" s="5" t="s">
        <v>1</v>
      </c>
      <c r="C54" s="5" t="s">
        <v>64</v>
      </c>
    </row>
    <row r="55" spans="1:20" x14ac:dyDescent="0.25">
      <c r="A55" s="495"/>
      <c r="B55" s="3">
        <v>287</v>
      </c>
      <c r="C55" s="3">
        <v>291</v>
      </c>
    </row>
    <row r="56" spans="1:20" ht="16.5" x14ac:dyDescent="0.25">
      <c r="A56" s="495" t="s">
        <v>62</v>
      </c>
      <c r="B56" s="5" t="s">
        <v>1</v>
      </c>
      <c r="C56" s="5" t="s">
        <v>64</v>
      </c>
    </row>
    <row r="57" spans="1:20" x14ac:dyDescent="0.25">
      <c r="A57" s="495"/>
      <c r="B57" s="3">
        <v>14</v>
      </c>
      <c r="C57" s="3">
        <v>15</v>
      </c>
    </row>
    <row r="58" spans="1:20" ht="16.5" x14ac:dyDescent="0.25">
      <c r="A58" s="495" t="s">
        <v>63</v>
      </c>
      <c r="B58" s="5" t="s">
        <v>65</v>
      </c>
      <c r="C58" s="5" t="s">
        <v>66</v>
      </c>
    </row>
    <row r="59" spans="1:20" x14ac:dyDescent="0.25">
      <c r="A59" s="495"/>
      <c r="B59" s="3">
        <v>119</v>
      </c>
      <c r="C59" s="3">
        <v>114</v>
      </c>
    </row>
    <row r="60" spans="1:20" ht="15" x14ac:dyDescent="0.25">
      <c r="A60" s="495"/>
      <c r="B60" s="496">
        <f>SUM(B59:C59)</f>
        <v>233</v>
      </c>
      <c r="C60" s="496"/>
    </row>
    <row r="64" spans="1:20" ht="15.75" x14ac:dyDescent="0.25">
      <c r="C64" s="536" t="s">
        <v>67</v>
      </c>
      <c r="D64" s="536"/>
      <c r="E64" s="536"/>
      <c r="F64" s="536"/>
      <c r="G64" s="536"/>
      <c r="H64" s="536"/>
      <c r="I64" s="536"/>
      <c r="J64" s="536"/>
      <c r="K64" s="536"/>
      <c r="L64" s="536"/>
      <c r="M64" s="536"/>
    </row>
    <row r="65" spans="3:13" ht="15" x14ac:dyDescent="0.25">
      <c r="C65" s="21" t="s">
        <v>141</v>
      </c>
      <c r="D65" s="546" t="s">
        <v>145</v>
      </c>
      <c r="E65" s="547"/>
      <c r="F65" s="548"/>
      <c r="G65" s="22" t="s">
        <v>142</v>
      </c>
      <c r="H65" s="18" t="s">
        <v>143</v>
      </c>
      <c r="I65" s="18" t="s">
        <v>144</v>
      </c>
      <c r="J65" s="18" t="s">
        <v>0</v>
      </c>
      <c r="K65" s="18"/>
      <c r="L65" s="344"/>
      <c r="M65" s="18"/>
    </row>
    <row r="66" spans="3:13" ht="15" x14ac:dyDescent="0.25">
      <c r="C66" s="67" t="s">
        <v>157</v>
      </c>
      <c r="D66" s="67" t="s">
        <v>158</v>
      </c>
      <c r="E66" s="68"/>
      <c r="F66" s="68"/>
      <c r="G66" s="69">
        <v>46</v>
      </c>
      <c r="H66" s="67" t="s">
        <v>139</v>
      </c>
      <c r="I66" s="67" t="s">
        <v>187</v>
      </c>
      <c r="J66" s="67" t="s">
        <v>207</v>
      </c>
      <c r="K66" s="67"/>
      <c r="L66" s="67"/>
      <c r="M66" s="68"/>
    </row>
    <row r="67" spans="3:13" ht="15" x14ac:dyDescent="0.25">
      <c r="C67" s="67" t="s">
        <v>159</v>
      </c>
      <c r="D67" s="67" t="s">
        <v>160</v>
      </c>
      <c r="E67" s="68"/>
      <c r="F67" s="68"/>
      <c r="G67" s="69">
        <v>68</v>
      </c>
      <c r="H67" s="67" t="s">
        <v>188</v>
      </c>
      <c r="I67" s="67" t="s">
        <v>189</v>
      </c>
      <c r="J67" s="67" t="s">
        <v>110</v>
      </c>
      <c r="K67" s="67"/>
      <c r="L67" s="67"/>
      <c r="M67" s="68"/>
    </row>
    <row r="68" spans="3:13" ht="15" x14ac:dyDescent="0.25">
      <c r="C68" s="67" t="s">
        <v>161</v>
      </c>
      <c r="D68" s="67" t="s">
        <v>162</v>
      </c>
      <c r="E68" s="68"/>
      <c r="F68" s="68"/>
      <c r="G68" s="69">
        <v>68</v>
      </c>
      <c r="H68" s="67" t="s">
        <v>188</v>
      </c>
      <c r="I68" s="67" t="s">
        <v>189</v>
      </c>
      <c r="J68" s="67" t="s">
        <v>110</v>
      </c>
      <c r="K68" s="67"/>
      <c r="L68" s="67"/>
      <c r="M68" s="68"/>
    </row>
    <row r="69" spans="3:13" ht="15" x14ac:dyDescent="0.25">
      <c r="C69" s="67" t="s">
        <v>163</v>
      </c>
      <c r="D69" s="67" t="s">
        <v>164</v>
      </c>
      <c r="E69" s="68"/>
      <c r="F69" s="68"/>
      <c r="G69" s="69">
        <v>34</v>
      </c>
      <c r="H69" s="67" t="s">
        <v>190</v>
      </c>
      <c r="I69" s="67" t="s">
        <v>191</v>
      </c>
      <c r="J69" s="67" t="s">
        <v>91</v>
      </c>
      <c r="K69" s="67"/>
      <c r="L69" s="67"/>
      <c r="M69" s="68"/>
    </row>
    <row r="70" spans="3:13" ht="15" x14ac:dyDescent="0.25">
      <c r="C70" s="67" t="s">
        <v>165</v>
      </c>
      <c r="D70" s="67" t="s">
        <v>166</v>
      </c>
      <c r="E70" s="68"/>
      <c r="F70" s="68"/>
      <c r="G70" s="69">
        <v>48</v>
      </c>
      <c r="H70" s="67" t="s">
        <v>192</v>
      </c>
      <c r="I70" s="67" t="s">
        <v>193</v>
      </c>
      <c r="J70" s="67" t="s">
        <v>208</v>
      </c>
      <c r="K70" s="67"/>
      <c r="L70" s="67"/>
      <c r="M70" s="68"/>
    </row>
    <row r="71" spans="3:13" ht="15" x14ac:dyDescent="0.25">
      <c r="C71" s="67" t="s">
        <v>167</v>
      </c>
      <c r="D71" s="67" t="s">
        <v>168</v>
      </c>
      <c r="E71" s="68"/>
      <c r="F71" s="68"/>
      <c r="G71" s="69">
        <v>42</v>
      </c>
      <c r="H71" s="67" t="s">
        <v>194</v>
      </c>
      <c r="I71" s="67" t="s">
        <v>193</v>
      </c>
      <c r="J71" s="67" t="s">
        <v>207</v>
      </c>
      <c r="K71" s="67"/>
      <c r="L71" s="67"/>
      <c r="M71" s="68"/>
    </row>
    <row r="72" spans="3:13" ht="15" x14ac:dyDescent="0.25">
      <c r="C72" s="67" t="s">
        <v>169</v>
      </c>
      <c r="D72" s="67" t="s">
        <v>170</v>
      </c>
      <c r="E72" s="68"/>
      <c r="F72" s="68"/>
      <c r="G72" s="69">
        <v>32</v>
      </c>
      <c r="H72" s="67" t="s">
        <v>81</v>
      </c>
      <c r="I72" s="67" t="s">
        <v>195</v>
      </c>
      <c r="J72" s="67" t="s">
        <v>91</v>
      </c>
      <c r="K72" s="67"/>
      <c r="L72" s="67"/>
      <c r="M72" s="68"/>
    </row>
    <row r="73" spans="3:13" ht="15" x14ac:dyDescent="0.25">
      <c r="C73" s="67" t="s">
        <v>171</v>
      </c>
      <c r="D73" s="67" t="s">
        <v>172</v>
      </c>
      <c r="E73" s="68"/>
      <c r="F73" s="68"/>
      <c r="G73" s="69">
        <v>48</v>
      </c>
      <c r="H73" s="67" t="s">
        <v>196</v>
      </c>
      <c r="I73" s="67" t="s">
        <v>197</v>
      </c>
      <c r="J73" s="67" t="s">
        <v>91</v>
      </c>
      <c r="K73" s="67"/>
      <c r="L73" s="67"/>
      <c r="M73" s="68"/>
    </row>
    <row r="74" spans="3:13" ht="15" x14ac:dyDescent="0.25">
      <c r="C74" s="67" t="s">
        <v>173</v>
      </c>
      <c r="D74" s="67" t="s">
        <v>174</v>
      </c>
      <c r="E74" s="68"/>
      <c r="F74" s="68"/>
      <c r="G74" s="69">
        <v>50</v>
      </c>
      <c r="H74" s="67" t="s">
        <v>190</v>
      </c>
      <c r="I74" s="67" t="s">
        <v>198</v>
      </c>
      <c r="J74" s="67" t="s">
        <v>110</v>
      </c>
      <c r="K74" s="67"/>
      <c r="L74" s="67"/>
      <c r="M74" s="68"/>
    </row>
    <row r="75" spans="3:13" ht="15" x14ac:dyDescent="0.25">
      <c r="C75" s="67" t="s">
        <v>175</v>
      </c>
      <c r="D75" s="67" t="s">
        <v>176</v>
      </c>
      <c r="E75" s="68"/>
      <c r="F75" s="68"/>
      <c r="G75" s="69">
        <v>41</v>
      </c>
      <c r="H75" s="67" t="s">
        <v>81</v>
      </c>
      <c r="I75" s="67" t="s">
        <v>199</v>
      </c>
      <c r="J75" s="67" t="s">
        <v>82</v>
      </c>
      <c r="K75" s="67"/>
      <c r="L75" s="67"/>
      <c r="M75" s="68"/>
    </row>
    <row r="76" spans="3:13" ht="15" x14ac:dyDescent="0.25">
      <c r="C76" s="67" t="s">
        <v>177</v>
      </c>
      <c r="D76" s="67" t="s">
        <v>178</v>
      </c>
      <c r="E76" s="68"/>
      <c r="F76" s="68"/>
      <c r="G76" s="69">
        <v>35</v>
      </c>
      <c r="H76" s="67" t="s">
        <v>90</v>
      </c>
      <c r="I76" s="67" t="s">
        <v>200</v>
      </c>
      <c r="J76" s="67" t="s">
        <v>110</v>
      </c>
      <c r="K76" s="67"/>
      <c r="L76" s="67"/>
      <c r="M76" s="68"/>
    </row>
    <row r="77" spans="3:13" ht="15" x14ac:dyDescent="0.25">
      <c r="C77" s="67" t="s">
        <v>179</v>
      </c>
      <c r="D77" s="67" t="s">
        <v>180</v>
      </c>
      <c r="E77" s="68"/>
      <c r="F77" s="68"/>
      <c r="G77" s="69">
        <v>108</v>
      </c>
      <c r="H77" s="67" t="s">
        <v>201</v>
      </c>
      <c r="I77" s="67" t="s">
        <v>202</v>
      </c>
      <c r="J77" s="67" t="s">
        <v>77</v>
      </c>
      <c r="K77" s="67"/>
      <c r="L77" s="67"/>
      <c r="M77" s="68"/>
    </row>
    <row r="78" spans="3:13" ht="15" x14ac:dyDescent="0.25">
      <c r="C78" s="67" t="s">
        <v>181</v>
      </c>
      <c r="D78" s="67" t="s">
        <v>182</v>
      </c>
      <c r="E78" s="68"/>
      <c r="F78" s="68"/>
      <c r="G78" s="69">
        <v>41</v>
      </c>
      <c r="H78" s="67" t="s">
        <v>203</v>
      </c>
      <c r="I78" s="67" t="s">
        <v>202</v>
      </c>
      <c r="J78" s="67" t="s">
        <v>77</v>
      </c>
      <c r="K78" s="67"/>
      <c r="L78" s="67"/>
      <c r="M78" s="68"/>
    </row>
    <row r="79" spans="3:13" ht="15" x14ac:dyDescent="0.25">
      <c r="C79" s="67" t="s">
        <v>183</v>
      </c>
      <c r="D79" s="67" t="s">
        <v>184</v>
      </c>
      <c r="E79" s="68"/>
      <c r="F79" s="68"/>
      <c r="G79" s="69">
        <v>149</v>
      </c>
      <c r="H79" s="67" t="s">
        <v>204</v>
      </c>
      <c r="I79" s="67" t="s">
        <v>205</v>
      </c>
      <c r="J79" s="67" t="s">
        <v>91</v>
      </c>
      <c r="K79" s="67"/>
      <c r="L79" s="67"/>
      <c r="M79" s="68"/>
    </row>
    <row r="80" spans="3:13" ht="15" x14ac:dyDescent="0.25">
      <c r="C80" s="67" t="s">
        <v>185</v>
      </c>
      <c r="D80" s="67" t="s">
        <v>186</v>
      </c>
      <c r="E80" s="68"/>
      <c r="F80" s="68"/>
      <c r="G80" s="69">
        <v>59</v>
      </c>
      <c r="H80" s="67" t="s">
        <v>206</v>
      </c>
      <c r="I80" s="67" t="s">
        <v>205</v>
      </c>
      <c r="J80" s="67" t="s">
        <v>91</v>
      </c>
      <c r="K80" s="67"/>
      <c r="L80" s="67"/>
      <c r="M80" s="68"/>
    </row>
  </sheetData>
  <mergeCells count="30">
    <mergeCell ref="A3:T3"/>
    <mergeCell ref="A4:T4"/>
    <mergeCell ref="A5:T5"/>
    <mergeCell ref="A9:A11"/>
    <mergeCell ref="B9:D9"/>
    <mergeCell ref="E9:J9"/>
    <mergeCell ref="K9:K11"/>
    <mergeCell ref="M9:M11"/>
    <mergeCell ref="N9:N11"/>
    <mergeCell ref="O9:O11"/>
    <mergeCell ref="P9:T9"/>
    <mergeCell ref="B10:B11"/>
    <mergeCell ref="C10:C11"/>
    <mergeCell ref="D10:D11"/>
    <mergeCell ref="E10:E11"/>
    <mergeCell ref="T10:T11"/>
    <mergeCell ref="D65:F65"/>
    <mergeCell ref="A58:A60"/>
    <mergeCell ref="B60:C60"/>
    <mergeCell ref="A56:A57"/>
    <mergeCell ref="C64:M64"/>
    <mergeCell ref="R10:R11"/>
    <mergeCell ref="S10:S11"/>
    <mergeCell ref="P10:P11"/>
    <mergeCell ref="Q10:Q11"/>
    <mergeCell ref="A54:A55"/>
    <mergeCell ref="F10:F11"/>
    <mergeCell ref="G10:I10"/>
    <mergeCell ref="J10:J11"/>
    <mergeCell ref="L9:L11"/>
  </mergeCells>
  <pageMargins left="0.51181102362204722" right="0.51181102362204722" top="0.55118110236220474" bottom="0.47244094488188981" header="0.31496062992125984" footer="0.31496062992125984"/>
  <pageSetup paperSize="9" scale="45" orientation="landscape" r:id="rId1"/>
  <ignoredErrors>
    <ignoredError sqref="J42:J43 D36:D37 D22:D25 J22:J25 D27:D30 J27:J30 D32:D34 J32:J34 J36:J38 J40" formula="1"/>
    <ignoredError sqref="I18:I21 I14 I16" formulaRange="1"/>
    <ignoredError sqref="I42:I43 I22:I25 I27:I30 I32:I34 I36:I38 I40" formula="1" formulaRange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W73"/>
  <sheetViews>
    <sheetView topLeftCell="A10" zoomScale="78" zoomScaleNormal="78" workbookViewId="0">
      <selection activeCell="A47" sqref="A47"/>
    </sheetView>
  </sheetViews>
  <sheetFormatPr baseColWidth="10" defaultRowHeight="14.25" x14ac:dyDescent="0.25"/>
  <cols>
    <col min="1" max="1" width="43.140625" style="1" customWidth="1"/>
    <col min="2" max="6" width="9.7109375" style="1" customWidth="1"/>
    <col min="7" max="7" width="7.85546875" style="1" customWidth="1"/>
    <col min="8" max="8" width="8.7109375" style="1" customWidth="1"/>
    <col min="9" max="9" width="9.140625" style="1" customWidth="1"/>
    <col min="10" max="11" width="9.7109375" style="1" customWidth="1"/>
    <col min="12" max="12" width="11.42578125" style="1" customWidth="1"/>
    <col min="13" max="15" width="9.7109375" style="1" customWidth="1"/>
    <col min="16" max="20" width="10.7109375" style="1" customWidth="1"/>
    <col min="21" max="16384" width="11.42578125" style="1"/>
  </cols>
  <sheetData>
    <row r="3" spans="1:21" ht="15.75" x14ac:dyDescent="0.25">
      <c r="A3" s="510" t="s">
        <v>146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</row>
    <row r="4" spans="1:21" ht="15.75" x14ac:dyDescent="0.25">
      <c r="A4" s="510" t="s">
        <v>147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</row>
    <row r="5" spans="1:21" ht="15.75" x14ac:dyDescent="0.25">
      <c r="A5" s="510" t="s">
        <v>211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</row>
    <row r="7" spans="1:21" x14ac:dyDescent="0.25">
      <c r="A7" s="33" t="s">
        <v>45</v>
      </c>
    </row>
    <row r="8" spans="1:21" ht="15" thickBot="1" x14ac:dyDescent="0.3">
      <c r="A8" s="33" t="s">
        <v>46</v>
      </c>
    </row>
    <row r="9" spans="1:21" s="2" customFormat="1" ht="16.5" customHeight="1" x14ac:dyDescent="0.25">
      <c r="A9" s="512" t="s">
        <v>34</v>
      </c>
      <c r="B9" s="515" t="s">
        <v>48</v>
      </c>
      <c r="C9" s="516"/>
      <c r="D9" s="517"/>
      <c r="E9" s="518" t="s">
        <v>10</v>
      </c>
      <c r="F9" s="519"/>
      <c r="G9" s="519"/>
      <c r="H9" s="519"/>
      <c r="I9" s="519"/>
      <c r="J9" s="520"/>
      <c r="K9" s="537" t="s">
        <v>222</v>
      </c>
      <c r="L9" s="524" t="s">
        <v>743</v>
      </c>
      <c r="M9" s="524" t="s">
        <v>39</v>
      </c>
      <c r="N9" s="524" t="s">
        <v>36</v>
      </c>
      <c r="O9" s="527" t="s">
        <v>37</v>
      </c>
      <c r="P9" s="528" t="s">
        <v>38</v>
      </c>
      <c r="Q9" s="529"/>
      <c r="R9" s="529"/>
      <c r="S9" s="529"/>
      <c r="T9" s="540"/>
    </row>
    <row r="10" spans="1:21" s="2" customFormat="1" ht="16.5" customHeight="1" x14ac:dyDescent="0.25">
      <c r="A10" s="513"/>
      <c r="B10" s="530" t="s">
        <v>1</v>
      </c>
      <c r="C10" s="532" t="s">
        <v>2</v>
      </c>
      <c r="D10" s="534" t="s">
        <v>3</v>
      </c>
      <c r="E10" s="522" t="s">
        <v>4</v>
      </c>
      <c r="F10" s="503" t="s">
        <v>5</v>
      </c>
      <c r="G10" s="505" t="s">
        <v>9</v>
      </c>
      <c r="H10" s="505"/>
      <c r="I10" s="505"/>
      <c r="J10" s="506" t="s">
        <v>8</v>
      </c>
      <c r="K10" s="538"/>
      <c r="L10" s="525"/>
      <c r="M10" s="525"/>
      <c r="N10" s="525"/>
      <c r="O10" s="506"/>
      <c r="P10" s="508" t="s">
        <v>41</v>
      </c>
      <c r="Q10" s="497" t="s">
        <v>40</v>
      </c>
      <c r="R10" s="497" t="s">
        <v>43</v>
      </c>
      <c r="S10" s="497" t="s">
        <v>42</v>
      </c>
      <c r="T10" s="534" t="s">
        <v>44</v>
      </c>
    </row>
    <row r="11" spans="1:21" s="2" customFormat="1" ht="58.5" customHeight="1" thickBot="1" x14ac:dyDescent="0.3">
      <c r="A11" s="514"/>
      <c r="B11" s="531"/>
      <c r="C11" s="533"/>
      <c r="D11" s="535"/>
      <c r="E11" s="523"/>
      <c r="F11" s="504"/>
      <c r="G11" s="70" t="s">
        <v>6</v>
      </c>
      <c r="H11" s="70" t="s">
        <v>7</v>
      </c>
      <c r="I11" s="72" t="s">
        <v>47</v>
      </c>
      <c r="J11" s="507"/>
      <c r="K11" s="539"/>
      <c r="L11" s="526"/>
      <c r="M11" s="526"/>
      <c r="N11" s="526"/>
      <c r="O11" s="507"/>
      <c r="P11" s="509"/>
      <c r="Q11" s="498"/>
      <c r="R11" s="498"/>
      <c r="S11" s="498"/>
      <c r="T11" s="535"/>
    </row>
    <row r="12" spans="1:21" ht="16.5" x14ac:dyDescent="0.25">
      <c r="A12" s="48" t="s">
        <v>11</v>
      </c>
      <c r="B12" s="49">
        <f>SUM(B13,B22,B27,B32,B36)</f>
        <v>461</v>
      </c>
      <c r="C12" s="50">
        <f t="shared" ref="C12:O12" si="0">SUM(C13,C22,C27,C32,C36)</f>
        <v>161</v>
      </c>
      <c r="D12" s="51">
        <f t="shared" si="0"/>
        <v>622</v>
      </c>
      <c r="E12" s="49">
        <f t="shared" si="0"/>
        <v>433</v>
      </c>
      <c r="F12" s="50">
        <f t="shared" si="0"/>
        <v>163</v>
      </c>
      <c r="G12" s="50">
        <f t="shared" si="0"/>
        <v>0</v>
      </c>
      <c r="H12" s="50">
        <f t="shared" si="0"/>
        <v>1</v>
      </c>
      <c r="I12" s="50">
        <f t="shared" si="0"/>
        <v>1</v>
      </c>
      <c r="J12" s="51">
        <f t="shared" si="0"/>
        <v>434</v>
      </c>
      <c r="K12" s="413">
        <f t="shared" si="0"/>
        <v>218</v>
      </c>
      <c r="L12" s="50">
        <f t="shared" ref="L12" si="1">SUM(L13,L22,L27,L32,L36)</f>
        <v>175</v>
      </c>
      <c r="M12" s="50">
        <f t="shared" si="0"/>
        <v>5551</v>
      </c>
      <c r="N12" s="50">
        <f t="shared" si="0"/>
        <v>2758</v>
      </c>
      <c r="O12" s="51">
        <f t="shared" si="0"/>
        <v>2380</v>
      </c>
      <c r="P12" s="52">
        <f>IFERROR(O12/J12,0)</f>
        <v>5.4838709677419351</v>
      </c>
      <c r="Q12" s="63">
        <f>(E12+F12+G12+H12)/K12</f>
        <v>2.738532110091743</v>
      </c>
      <c r="R12" s="53">
        <f>IFERROR((N12/M12)*100,0)</f>
        <v>49.68474148802018</v>
      </c>
      <c r="S12" s="53">
        <f>IFERROR((I12/J12)*100,0)</f>
        <v>0.2304147465437788</v>
      </c>
      <c r="T12" s="66">
        <f>(M12-N12)/(E12+F12+G12+H12)</f>
        <v>4.6783919597989954</v>
      </c>
    </row>
    <row r="13" spans="1:21" ht="16.5" x14ac:dyDescent="0.25">
      <c r="A13" s="45" t="s">
        <v>12</v>
      </c>
      <c r="B13" s="35">
        <f>SUM(B14:B21)</f>
        <v>303</v>
      </c>
      <c r="C13" s="17">
        <f t="shared" ref="C13:O13" si="2">SUM(C14:C21)</f>
        <v>118</v>
      </c>
      <c r="D13" s="36">
        <f t="shared" si="2"/>
        <v>421</v>
      </c>
      <c r="E13" s="35">
        <f t="shared" si="2"/>
        <v>274</v>
      </c>
      <c r="F13" s="17">
        <f t="shared" si="2"/>
        <v>121</v>
      </c>
      <c r="G13" s="17">
        <f t="shared" si="2"/>
        <v>0</v>
      </c>
      <c r="H13" s="17">
        <f t="shared" si="2"/>
        <v>0</v>
      </c>
      <c r="I13" s="17">
        <f t="shared" si="2"/>
        <v>0</v>
      </c>
      <c r="J13" s="36">
        <f t="shared" si="2"/>
        <v>274</v>
      </c>
      <c r="K13" s="414">
        <f t="shared" ref="K13" si="3">SUM(K14:K21)</f>
        <v>106</v>
      </c>
      <c r="L13" s="17">
        <f t="shared" ref="L13" si="4">SUM(L14:L21)</f>
        <v>78</v>
      </c>
      <c r="M13" s="17">
        <f t="shared" si="2"/>
        <v>2410</v>
      </c>
      <c r="N13" s="17">
        <f t="shared" si="2"/>
        <v>961</v>
      </c>
      <c r="O13" s="36">
        <f t="shared" si="2"/>
        <v>918</v>
      </c>
      <c r="P13" s="8">
        <f>IFERROR(O13/J13,0)</f>
        <v>3.3503649635036497</v>
      </c>
      <c r="Q13" s="62">
        <f t="shared" ref="Q13:Q43" si="5">(E13+F13+G13+H13)/K13</f>
        <v>3.7264150943396226</v>
      </c>
      <c r="R13" s="59">
        <f>IFERROR((N13/M13)*100,0)</f>
        <v>39.875518672199171</v>
      </c>
      <c r="S13" s="9">
        <f>IFERROR((I13/J13)*100,0)</f>
        <v>0</v>
      </c>
      <c r="T13" s="65">
        <f t="shared" ref="T13:T43" si="6">(M13-N13)/(E13+F13+G13+H13)</f>
        <v>3.6683544303797468</v>
      </c>
    </row>
    <row r="14" spans="1:21" ht="16.5" x14ac:dyDescent="0.25">
      <c r="A14" s="46" t="s">
        <v>13</v>
      </c>
      <c r="B14" s="37">
        <v>195</v>
      </c>
      <c r="C14" s="3">
        <v>63</v>
      </c>
      <c r="D14" s="38">
        <f>SUM(B14:C14)</f>
        <v>258</v>
      </c>
      <c r="E14" s="37">
        <v>214</v>
      </c>
      <c r="F14" s="3">
        <v>30</v>
      </c>
      <c r="G14" s="3">
        <v>0</v>
      </c>
      <c r="H14" s="3">
        <v>0</v>
      </c>
      <c r="I14" s="71">
        <f>SUM(G14:H14)</f>
        <v>0</v>
      </c>
      <c r="J14" s="38">
        <f>SUM(E14,I14)</f>
        <v>214</v>
      </c>
      <c r="K14" s="415">
        <v>65</v>
      </c>
      <c r="L14" s="3">
        <v>56</v>
      </c>
      <c r="M14" s="3">
        <v>1731</v>
      </c>
      <c r="N14" s="3">
        <v>687</v>
      </c>
      <c r="O14" s="43">
        <v>664</v>
      </c>
      <c r="P14" s="11">
        <f>IFERROR(O14/J14,0)</f>
        <v>3.1028037383177569</v>
      </c>
      <c r="Q14" s="12">
        <f t="shared" si="5"/>
        <v>3.7538461538461538</v>
      </c>
      <c r="R14" s="60">
        <f>IFERROR((N14/M14)*100,0)</f>
        <v>39.68804159445407</v>
      </c>
      <c r="S14" s="12">
        <f>IFERROR((I14/J14)*100,0)</f>
        <v>0</v>
      </c>
      <c r="T14" s="13">
        <f t="shared" si="6"/>
        <v>4.278688524590164</v>
      </c>
      <c r="U14" s="7" t="s">
        <v>212</v>
      </c>
    </row>
    <row r="15" spans="1:21" ht="16.5" hidden="1" customHeight="1" x14ac:dyDescent="0.25">
      <c r="A15" s="46"/>
      <c r="B15" s="37"/>
      <c r="C15" s="3"/>
      <c r="D15" s="38"/>
      <c r="E15" s="37"/>
      <c r="F15" s="3"/>
      <c r="G15" s="3"/>
      <c r="H15" s="3"/>
      <c r="I15" s="324"/>
      <c r="J15" s="38"/>
      <c r="K15" s="415"/>
      <c r="L15" s="3"/>
      <c r="M15" s="3"/>
      <c r="N15" s="3"/>
      <c r="O15" s="43"/>
      <c r="P15" s="11"/>
      <c r="Q15" s="12"/>
      <c r="R15" s="60"/>
      <c r="S15" s="12"/>
      <c r="T15" s="13"/>
      <c r="U15" s="7"/>
    </row>
    <row r="16" spans="1:21" ht="16.5" x14ac:dyDescent="0.25">
      <c r="A16" s="46" t="s">
        <v>14</v>
      </c>
      <c r="B16" s="37">
        <v>16</v>
      </c>
      <c r="C16" s="3">
        <v>2</v>
      </c>
      <c r="D16" s="38">
        <f t="shared" ref="D16:D21" si="7">SUM(B16:C16)</f>
        <v>18</v>
      </c>
      <c r="E16" s="37">
        <v>14</v>
      </c>
      <c r="F16" s="3">
        <v>0</v>
      </c>
      <c r="G16" s="3">
        <v>0</v>
      </c>
      <c r="H16" s="3">
        <v>0</v>
      </c>
      <c r="I16" s="71">
        <f t="shared" ref="I16:I21" si="8">SUM(G16:H16)</f>
        <v>0</v>
      </c>
      <c r="J16" s="38">
        <f t="shared" ref="J16:J21" si="9">SUM(E16,I16)</f>
        <v>14</v>
      </c>
      <c r="K16" s="415">
        <v>9</v>
      </c>
      <c r="L16" s="3">
        <v>6</v>
      </c>
      <c r="M16" s="3">
        <v>183</v>
      </c>
      <c r="N16" s="3">
        <v>33</v>
      </c>
      <c r="O16" s="43">
        <v>27</v>
      </c>
      <c r="P16" s="11">
        <f t="shared" ref="P16:P21" si="10">IFERROR(O16/J16,0)</f>
        <v>1.9285714285714286</v>
      </c>
      <c r="Q16" s="12">
        <f t="shared" si="5"/>
        <v>1.5555555555555556</v>
      </c>
      <c r="R16" s="60">
        <f t="shared" ref="R16:R21" si="11">IFERROR((N16/M16)*100,0)</f>
        <v>18.032786885245901</v>
      </c>
      <c r="S16" s="12">
        <f t="shared" ref="S16:S21" si="12">IFERROR((I16/J16)*100,0)</f>
        <v>0</v>
      </c>
      <c r="T16" s="13">
        <f t="shared" si="6"/>
        <v>10.714285714285714</v>
      </c>
      <c r="U16" s="7" t="s">
        <v>213</v>
      </c>
    </row>
    <row r="17" spans="1:21" ht="16.5" hidden="1" customHeight="1" x14ac:dyDescent="0.25">
      <c r="A17" s="46"/>
      <c r="B17" s="37"/>
      <c r="C17" s="3"/>
      <c r="D17" s="38"/>
      <c r="E17" s="37"/>
      <c r="F17" s="3"/>
      <c r="G17" s="3"/>
      <c r="H17" s="3"/>
      <c r="I17" s="324"/>
      <c r="J17" s="38"/>
      <c r="K17" s="415"/>
      <c r="L17" s="3"/>
      <c r="M17" s="3"/>
      <c r="N17" s="3"/>
      <c r="O17" s="43"/>
      <c r="P17" s="11"/>
      <c r="Q17" s="12"/>
      <c r="R17" s="60"/>
      <c r="S17" s="12"/>
      <c r="T17" s="13"/>
      <c r="U17" s="7"/>
    </row>
    <row r="18" spans="1:21" ht="16.5" x14ac:dyDescent="0.25">
      <c r="A18" s="46" t="s">
        <v>15</v>
      </c>
      <c r="B18" s="37">
        <v>0</v>
      </c>
      <c r="C18" s="3">
        <v>0</v>
      </c>
      <c r="D18" s="38">
        <f t="shared" si="7"/>
        <v>0</v>
      </c>
      <c r="E18" s="37">
        <v>0</v>
      </c>
      <c r="F18" s="3">
        <v>0</v>
      </c>
      <c r="G18" s="3">
        <v>0</v>
      </c>
      <c r="H18" s="3">
        <v>0</v>
      </c>
      <c r="I18" s="71">
        <f t="shared" si="8"/>
        <v>0</v>
      </c>
      <c r="J18" s="38">
        <f t="shared" si="9"/>
        <v>0</v>
      </c>
      <c r="K18" s="415">
        <v>5</v>
      </c>
      <c r="L18" s="3">
        <v>0</v>
      </c>
      <c r="M18" s="3">
        <v>0</v>
      </c>
      <c r="N18" s="3">
        <v>0</v>
      </c>
      <c r="O18" s="43">
        <v>0</v>
      </c>
      <c r="P18" s="11">
        <f t="shared" si="10"/>
        <v>0</v>
      </c>
      <c r="Q18" s="12">
        <f t="shared" si="5"/>
        <v>0</v>
      </c>
      <c r="R18" s="60">
        <f t="shared" si="11"/>
        <v>0</v>
      </c>
      <c r="S18" s="12">
        <f t="shared" si="12"/>
        <v>0</v>
      </c>
      <c r="T18" s="13" t="e">
        <f t="shared" si="6"/>
        <v>#DIV/0!</v>
      </c>
      <c r="U18" s="7" t="s">
        <v>214</v>
      </c>
    </row>
    <row r="19" spans="1:21" ht="16.5" x14ac:dyDescent="0.25">
      <c r="A19" s="46" t="s">
        <v>16</v>
      </c>
      <c r="B19" s="37">
        <v>0</v>
      </c>
      <c r="C19" s="3">
        <v>0</v>
      </c>
      <c r="D19" s="38">
        <f t="shared" si="7"/>
        <v>0</v>
      </c>
      <c r="E19" s="37">
        <v>0</v>
      </c>
      <c r="F19" s="3">
        <v>0</v>
      </c>
      <c r="G19" s="3">
        <v>0</v>
      </c>
      <c r="H19" s="3">
        <v>0</v>
      </c>
      <c r="I19" s="71">
        <f t="shared" si="8"/>
        <v>0</v>
      </c>
      <c r="J19" s="38">
        <f t="shared" si="9"/>
        <v>0</v>
      </c>
      <c r="K19" s="415">
        <v>8</v>
      </c>
      <c r="L19" s="3">
        <v>0</v>
      </c>
      <c r="M19" s="3">
        <v>0</v>
      </c>
      <c r="N19" s="3">
        <v>0</v>
      </c>
      <c r="O19" s="43">
        <v>0</v>
      </c>
      <c r="P19" s="11">
        <f t="shared" si="10"/>
        <v>0</v>
      </c>
      <c r="Q19" s="12">
        <f t="shared" si="5"/>
        <v>0</v>
      </c>
      <c r="R19" s="60">
        <f t="shared" si="11"/>
        <v>0</v>
      </c>
      <c r="S19" s="12">
        <f t="shared" si="12"/>
        <v>0</v>
      </c>
      <c r="T19" s="13" t="e">
        <f t="shared" si="6"/>
        <v>#DIV/0!</v>
      </c>
      <c r="U19" s="7" t="s">
        <v>214</v>
      </c>
    </row>
    <row r="20" spans="1:21" ht="16.5" x14ac:dyDescent="0.25">
      <c r="A20" s="46" t="s">
        <v>17</v>
      </c>
      <c r="B20" s="37">
        <v>43</v>
      </c>
      <c r="C20" s="3">
        <v>19</v>
      </c>
      <c r="D20" s="38">
        <f t="shared" si="7"/>
        <v>62</v>
      </c>
      <c r="E20" s="37">
        <v>46</v>
      </c>
      <c r="F20" s="3">
        <v>9</v>
      </c>
      <c r="G20" s="3">
        <v>0</v>
      </c>
      <c r="H20" s="3">
        <v>0</v>
      </c>
      <c r="I20" s="71">
        <f t="shared" si="8"/>
        <v>0</v>
      </c>
      <c r="J20" s="38">
        <f t="shared" si="9"/>
        <v>46</v>
      </c>
      <c r="K20" s="415">
        <v>14</v>
      </c>
      <c r="L20" s="3">
        <v>12</v>
      </c>
      <c r="M20" s="3">
        <v>363</v>
      </c>
      <c r="N20" s="3">
        <v>156</v>
      </c>
      <c r="O20" s="43">
        <v>227</v>
      </c>
      <c r="P20" s="11">
        <f t="shared" si="10"/>
        <v>4.9347826086956523</v>
      </c>
      <c r="Q20" s="12">
        <f t="shared" si="5"/>
        <v>3.9285714285714284</v>
      </c>
      <c r="R20" s="60">
        <f t="shared" si="11"/>
        <v>42.97520661157025</v>
      </c>
      <c r="S20" s="12">
        <f t="shared" si="12"/>
        <v>0</v>
      </c>
      <c r="T20" s="13">
        <f t="shared" si="6"/>
        <v>3.7636363636363637</v>
      </c>
      <c r="U20" s="7" t="s">
        <v>215</v>
      </c>
    </row>
    <row r="21" spans="1:21" ht="16.5" x14ac:dyDescent="0.25">
      <c r="A21" s="46" t="s">
        <v>18</v>
      </c>
      <c r="B21" s="37">
        <v>49</v>
      </c>
      <c r="C21" s="3">
        <v>34</v>
      </c>
      <c r="D21" s="38">
        <f t="shared" si="7"/>
        <v>83</v>
      </c>
      <c r="E21" s="37">
        <v>0</v>
      </c>
      <c r="F21" s="3">
        <v>82</v>
      </c>
      <c r="G21" s="3">
        <v>0</v>
      </c>
      <c r="H21" s="3">
        <v>0</v>
      </c>
      <c r="I21" s="71">
        <f t="shared" si="8"/>
        <v>0</v>
      </c>
      <c r="J21" s="38">
        <f t="shared" si="9"/>
        <v>0</v>
      </c>
      <c r="K21" s="415">
        <v>5</v>
      </c>
      <c r="L21" s="3">
        <v>4</v>
      </c>
      <c r="M21" s="3">
        <v>133</v>
      </c>
      <c r="N21" s="3">
        <v>85</v>
      </c>
      <c r="O21" s="43">
        <v>0</v>
      </c>
      <c r="P21" s="11">
        <f t="shared" si="10"/>
        <v>0</v>
      </c>
      <c r="Q21" s="58">
        <f t="shared" si="5"/>
        <v>16.399999999999999</v>
      </c>
      <c r="R21" s="60">
        <f t="shared" si="11"/>
        <v>63.909774436090231</v>
      </c>
      <c r="S21" s="12">
        <f t="shared" si="12"/>
        <v>0</v>
      </c>
      <c r="T21" s="64">
        <f t="shared" si="6"/>
        <v>0.58536585365853655</v>
      </c>
      <c r="U21" s="7"/>
    </row>
    <row r="22" spans="1:21" ht="16.5" x14ac:dyDescent="0.25">
      <c r="A22" s="45" t="s">
        <v>19</v>
      </c>
      <c r="B22" s="35">
        <f>SUM(B23:B25)</f>
        <v>20</v>
      </c>
      <c r="C22" s="17">
        <f t="shared" ref="C22:O22" si="13">SUM(C23:C25)</f>
        <v>4</v>
      </c>
      <c r="D22" s="36">
        <f t="shared" si="13"/>
        <v>24</v>
      </c>
      <c r="E22" s="35">
        <f t="shared" si="13"/>
        <v>19</v>
      </c>
      <c r="F22" s="17">
        <f t="shared" si="13"/>
        <v>2</v>
      </c>
      <c r="G22" s="17">
        <f t="shared" si="13"/>
        <v>0</v>
      </c>
      <c r="H22" s="17">
        <f t="shared" si="13"/>
        <v>0</v>
      </c>
      <c r="I22" s="17">
        <f t="shared" si="13"/>
        <v>0</v>
      </c>
      <c r="J22" s="36">
        <f t="shared" si="13"/>
        <v>19</v>
      </c>
      <c r="K22" s="414">
        <f t="shared" si="13"/>
        <v>35</v>
      </c>
      <c r="L22" s="17">
        <f t="shared" ref="L22" si="14">SUM(L23:L25)</f>
        <v>29</v>
      </c>
      <c r="M22" s="17">
        <f t="shared" si="13"/>
        <v>1023</v>
      </c>
      <c r="N22" s="17">
        <f t="shared" si="13"/>
        <v>284</v>
      </c>
      <c r="O22" s="36">
        <f t="shared" si="13"/>
        <v>341</v>
      </c>
      <c r="P22" s="8">
        <f>IFERROR(O22/J22,0)</f>
        <v>17.94736842105263</v>
      </c>
      <c r="Q22" s="9">
        <f t="shared" si="5"/>
        <v>0.6</v>
      </c>
      <c r="R22" s="59">
        <f>IFERROR((N22/M22)*100,0)</f>
        <v>27.761485826001952</v>
      </c>
      <c r="S22" s="9">
        <f>IFERROR((I22/J22)*100,0)</f>
        <v>0</v>
      </c>
      <c r="T22" s="10">
        <f t="shared" si="6"/>
        <v>35.19047619047619</v>
      </c>
      <c r="U22" s="7"/>
    </row>
    <row r="23" spans="1:21" ht="16.5" x14ac:dyDescent="0.25">
      <c r="A23" s="46" t="s">
        <v>20</v>
      </c>
      <c r="B23" s="37">
        <v>3</v>
      </c>
      <c r="C23" s="3">
        <v>2</v>
      </c>
      <c r="D23" s="38">
        <f>SUM(B23:C23)</f>
        <v>5</v>
      </c>
      <c r="E23" s="37">
        <v>2</v>
      </c>
      <c r="F23" s="3">
        <v>2</v>
      </c>
      <c r="G23" s="3">
        <v>0</v>
      </c>
      <c r="H23" s="3">
        <v>0</v>
      </c>
      <c r="I23" s="71">
        <f>SUM(G23:H23)</f>
        <v>0</v>
      </c>
      <c r="J23" s="38">
        <f>SUM(E23,I23)</f>
        <v>2</v>
      </c>
      <c r="K23" s="416">
        <v>11</v>
      </c>
      <c r="L23" s="3">
        <v>5</v>
      </c>
      <c r="M23" s="3">
        <v>279</v>
      </c>
      <c r="N23" s="3">
        <v>30</v>
      </c>
      <c r="O23" s="74">
        <v>13</v>
      </c>
      <c r="P23" s="11">
        <f>IFERROR(O23/J23,0)</f>
        <v>6.5</v>
      </c>
      <c r="Q23" s="12">
        <f t="shared" si="5"/>
        <v>0.36363636363636365</v>
      </c>
      <c r="R23" s="60">
        <f>IFERROR((N23/M23)*100,0)</f>
        <v>10.75268817204301</v>
      </c>
      <c r="S23" s="12">
        <f>IFERROR((I23/J23)*100,0)</f>
        <v>0</v>
      </c>
      <c r="T23" s="13">
        <f t="shared" si="6"/>
        <v>62.25</v>
      </c>
      <c r="U23" s="7" t="s">
        <v>216</v>
      </c>
    </row>
    <row r="24" spans="1:21" ht="16.5" x14ac:dyDescent="0.25">
      <c r="A24" s="46" t="s">
        <v>60</v>
      </c>
      <c r="B24" s="37">
        <v>8</v>
      </c>
      <c r="C24" s="3">
        <v>1</v>
      </c>
      <c r="D24" s="38">
        <f>SUM(B24:C24)</f>
        <v>9</v>
      </c>
      <c r="E24" s="37">
        <v>8</v>
      </c>
      <c r="F24" s="3">
        <v>0</v>
      </c>
      <c r="G24" s="3">
        <v>0</v>
      </c>
      <c r="H24" s="3">
        <v>0</v>
      </c>
      <c r="I24" s="71">
        <f>SUM(G24:H24)</f>
        <v>0</v>
      </c>
      <c r="J24" s="38">
        <f>SUM(E24,I24)</f>
        <v>8</v>
      </c>
      <c r="K24" s="416">
        <v>13</v>
      </c>
      <c r="L24" s="3">
        <v>13</v>
      </c>
      <c r="M24" s="3">
        <v>403</v>
      </c>
      <c r="N24" s="3">
        <v>170</v>
      </c>
      <c r="O24" s="43">
        <v>268</v>
      </c>
      <c r="P24" s="11">
        <f>IFERROR(O24/J24,0)</f>
        <v>33.5</v>
      </c>
      <c r="Q24" s="12">
        <f t="shared" si="5"/>
        <v>0.61538461538461542</v>
      </c>
      <c r="R24" s="60">
        <f>IFERROR((N24/M24)*100,0)</f>
        <v>42.183622828784117</v>
      </c>
      <c r="S24" s="12">
        <f>IFERROR((I24/J24)*100,0)</f>
        <v>0</v>
      </c>
      <c r="T24" s="13">
        <f t="shared" si="6"/>
        <v>29.125</v>
      </c>
      <c r="U24" s="7"/>
    </row>
    <row r="25" spans="1:21" ht="16.5" x14ac:dyDescent="0.25">
      <c r="A25" s="46" t="s">
        <v>21</v>
      </c>
      <c r="B25" s="37">
        <v>9</v>
      </c>
      <c r="C25" s="3">
        <v>1</v>
      </c>
      <c r="D25" s="38">
        <f>SUM(B25:C25)</f>
        <v>10</v>
      </c>
      <c r="E25" s="37">
        <v>9</v>
      </c>
      <c r="F25" s="3">
        <v>0</v>
      </c>
      <c r="G25" s="3">
        <v>0</v>
      </c>
      <c r="H25" s="3">
        <v>0</v>
      </c>
      <c r="I25" s="71">
        <f>SUM(G25:H25)</f>
        <v>0</v>
      </c>
      <c r="J25" s="38">
        <f>SUM(E25,I25)</f>
        <v>9</v>
      </c>
      <c r="K25" s="416">
        <v>11</v>
      </c>
      <c r="L25" s="3">
        <v>11</v>
      </c>
      <c r="M25" s="3">
        <v>341</v>
      </c>
      <c r="N25" s="3">
        <v>84</v>
      </c>
      <c r="O25" s="43">
        <v>60</v>
      </c>
      <c r="P25" s="11">
        <f>IFERROR(O25/J25,0)</f>
        <v>6.666666666666667</v>
      </c>
      <c r="Q25" s="12">
        <f t="shared" si="5"/>
        <v>0.81818181818181823</v>
      </c>
      <c r="R25" s="60">
        <f>IFERROR((N25/M25)*100,0)</f>
        <v>24.633431085043988</v>
      </c>
      <c r="S25" s="12">
        <f>IFERROR((I25/J25)*100,0)</f>
        <v>0</v>
      </c>
      <c r="T25" s="13">
        <f t="shared" si="6"/>
        <v>28.555555555555557</v>
      </c>
      <c r="U25" s="7"/>
    </row>
    <row r="26" spans="1:21" ht="16.5" hidden="1" customHeight="1" x14ac:dyDescent="0.25">
      <c r="A26" s="46"/>
      <c r="B26" s="37"/>
      <c r="C26" s="3"/>
      <c r="D26" s="38"/>
      <c r="E26" s="37"/>
      <c r="F26" s="3"/>
      <c r="G26" s="3"/>
      <c r="H26" s="3"/>
      <c r="I26" s="324"/>
      <c r="J26" s="38"/>
      <c r="K26" s="415"/>
      <c r="L26" s="3"/>
      <c r="M26" s="3"/>
      <c r="N26" s="3"/>
      <c r="O26" s="43"/>
      <c r="P26" s="11"/>
      <c r="Q26" s="12"/>
      <c r="R26" s="60"/>
      <c r="S26" s="12"/>
      <c r="T26" s="13"/>
      <c r="U26" s="7"/>
    </row>
    <row r="27" spans="1:21" ht="16.5" x14ac:dyDescent="0.25">
      <c r="A27" s="45" t="s">
        <v>22</v>
      </c>
      <c r="B27" s="35">
        <f>SUM(B28:B30)</f>
        <v>76</v>
      </c>
      <c r="C27" s="17">
        <f t="shared" ref="C27:O27" si="15">SUM(C28:C30)</f>
        <v>7</v>
      </c>
      <c r="D27" s="36">
        <f t="shared" si="15"/>
        <v>83</v>
      </c>
      <c r="E27" s="35">
        <f t="shared" si="15"/>
        <v>80</v>
      </c>
      <c r="F27" s="17">
        <f t="shared" si="15"/>
        <v>3</v>
      </c>
      <c r="G27" s="17">
        <f t="shared" si="15"/>
        <v>0</v>
      </c>
      <c r="H27" s="17">
        <f t="shared" si="15"/>
        <v>1</v>
      </c>
      <c r="I27" s="17">
        <f t="shared" si="15"/>
        <v>1</v>
      </c>
      <c r="J27" s="36">
        <f t="shared" si="15"/>
        <v>81</v>
      </c>
      <c r="K27" s="414">
        <f t="shared" si="15"/>
        <v>34</v>
      </c>
      <c r="L27" s="17">
        <f t="shared" ref="L27" si="16">SUM(L28:L30)</f>
        <v>27</v>
      </c>
      <c r="M27" s="17">
        <f t="shared" si="15"/>
        <v>833</v>
      </c>
      <c r="N27" s="17">
        <f t="shared" si="15"/>
        <v>699</v>
      </c>
      <c r="O27" s="36">
        <f t="shared" si="15"/>
        <v>512</v>
      </c>
      <c r="P27" s="8">
        <f t="shared" ref="P27:P34" si="17">IFERROR(O27/J27,0)</f>
        <v>6.3209876543209873</v>
      </c>
      <c r="Q27" s="9">
        <f t="shared" si="5"/>
        <v>2.4705882352941178</v>
      </c>
      <c r="R27" s="59">
        <f t="shared" ref="R27:R43" si="18">IFERROR((N27/M27)*100,0)</f>
        <v>83.913565426170464</v>
      </c>
      <c r="S27" s="9">
        <f t="shared" ref="S27:S34" si="19">IFERROR((I27/J27)*100,0)</f>
        <v>1.2345679012345678</v>
      </c>
      <c r="T27" s="10">
        <f t="shared" si="6"/>
        <v>1.5952380952380953</v>
      </c>
      <c r="U27" s="7"/>
    </row>
    <row r="28" spans="1:21" ht="16.5" x14ac:dyDescent="0.2">
      <c r="A28" s="46" t="s">
        <v>23</v>
      </c>
      <c r="B28" s="37">
        <v>50</v>
      </c>
      <c r="C28" s="3">
        <v>4</v>
      </c>
      <c r="D28" s="38">
        <f>SUM(B28:C28)</f>
        <v>54</v>
      </c>
      <c r="E28" s="37">
        <v>50</v>
      </c>
      <c r="F28" s="3">
        <v>3</v>
      </c>
      <c r="G28" s="3">
        <v>0</v>
      </c>
      <c r="H28" s="309">
        <v>1</v>
      </c>
      <c r="I28" s="71">
        <f>SUM(G28:H28)</f>
        <v>1</v>
      </c>
      <c r="J28" s="38">
        <f>SUM(E28,I28)</f>
        <v>51</v>
      </c>
      <c r="K28" s="417">
        <v>13</v>
      </c>
      <c r="L28" s="3">
        <v>13</v>
      </c>
      <c r="M28" s="3">
        <v>404</v>
      </c>
      <c r="N28" s="3">
        <v>365</v>
      </c>
      <c r="O28" s="43">
        <v>286</v>
      </c>
      <c r="P28" s="11">
        <f t="shared" si="17"/>
        <v>5.6078431372549016</v>
      </c>
      <c r="Q28" s="12">
        <f t="shared" si="5"/>
        <v>4.1538461538461542</v>
      </c>
      <c r="R28" s="60">
        <f t="shared" si="18"/>
        <v>90.346534653465355</v>
      </c>
      <c r="S28" s="12">
        <f t="shared" si="19"/>
        <v>1.9607843137254901</v>
      </c>
      <c r="T28" s="13">
        <f t="shared" si="6"/>
        <v>0.72222222222222221</v>
      </c>
      <c r="U28" s="7" t="s">
        <v>217</v>
      </c>
    </row>
    <row r="29" spans="1:21" ht="16.5" x14ac:dyDescent="0.2">
      <c r="A29" s="46" t="s">
        <v>24</v>
      </c>
      <c r="B29" s="37">
        <v>23</v>
      </c>
      <c r="C29" s="3">
        <v>2</v>
      </c>
      <c r="D29" s="38">
        <f>SUM(B29:C29)</f>
        <v>25</v>
      </c>
      <c r="E29" s="37">
        <v>27</v>
      </c>
      <c r="F29" s="3">
        <v>0</v>
      </c>
      <c r="G29" s="3">
        <v>0</v>
      </c>
      <c r="H29" s="3">
        <v>0</v>
      </c>
      <c r="I29" s="71">
        <f>SUM(G29:H29)</f>
        <v>0</v>
      </c>
      <c r="J29" s="38">
        <f>SUM(E29,I29)</f>
        <v>27</v>
      </c>
      <c r="K29" s="417">
        <v>15</v>
      </c>
      <c r="L29" s="3">
        <v>11</v>
      </c>
      <c r="M29" s="3">
        <v>329</v>
      </c>
      <c r="N29" s="3">
        <v>258</v>
      </c>
      <c r="O29" s="43">
        <v>186</v>
      </c>
      <c r="P29" s="11">
        <f t="shared" si="17"/>
        <v>6.8888888888888893</v>
      </c>
      <c r="Q29" s="12">
        <f t="shared" si="5"/>
        <v>1.8</v>
      </c>
      <c r="R29" s="60">
        <f t="shared" si="18"/>
        <v>78.419452887538</v>
      </c>
      <c r="S29" s="12">
        <f t="shared" si="19"/>
        <v>0</v>
      </c>
      <c r="T29" s="13">
        <f t="shared" si="6"/>
        <v>2.6296296296296298</v>
      </c>
      <c r="U29" s="7" t="s">
        <v>218</v>
      </c>
    </row>
    <row r="30" spans="1:21" ht="16.5" x14ac:dyDescent="0.2">
      <c r="A30" s="46" t="s">
        <v>17</v>
      </c>
      <c r="B30" s="37">
        <v>3</v>
      </c>
      <c r="C30" s="3">
        <v>1</v>
      </c>
      <c r="D30" s="38">
        <f>SUM(B30:C30)</f>
        <v>4</v>
      </c>
      <c r="E30" s="37">
        <v>3</v>
      </c>
      <c r="F30" s="3">
        <v>0</v>
      </c>
      <c r="G30" s="3">
        <v>0</v>
      </c>
      <c r="H30" s="3">
        <v>0</v>
      </c>
      <c r="I30" s="71">
        <f>SUM(G30:H30)</f>
        <v>0</v>
      </c>
      <c r="J30" s="38">
        <f>SUM(E30,I30)</f>
        <v>3</v>
      </c>
      <c r="K30" s="417">
        <v>6</v>
      </c>
      <c r="L30" s="3">
        <v>3</v>
      </c>
      <c r="M30" s="3">
        <v>100</v>
      </c>
      <c r="N30" s="3">
        <v>76</v>
      </c>
      <c r="O30" s="43">
        <v>40</v>
      </c>
      <c r="P30" s="11">
        <f t="shared" si="17"/>
        <v>13.333333333333334</v>
      </c>
      <c r="Q30" s="12">
        <f t="shared" si="5"/>
        <v>0.5</v>
      </c>
      <c r="R30" s="60">
        <f t="shared" si="18"/>
        <v>76</v>
      </c>
      <c r="S30" s="12">
        <f t="shared" si="19"/>
        <v>0</v>
      </c>
      <c r="T30" s="13">
        <f t="shared" si="6"/>
        <v>8</v>
      </c>
      <c r="U30" s="7" t="s">
        <v>219</v>
      </c>
    </row>
    <row r="31" spans="1:21" ht="16.5" hidden="1" customHeight="1" x14ac:dyDescent="0.25">
      <c r="A31" s="46"/>
      <c r="B31" s="37"/>
      <c r="C31" s="3"/>
      <c r="D31" s="38"/>
      <c r="E31" s="37"/>
      <c r="F31" s="3"/>
      <c r="G31" s="3"/>
      <c r="H31" s="3"/>
      <c r="I31" s="331"/>
      <c r="J31" s="38"/>
      <c r="K31" s="415"/>
      <c r="L31" s="3"/>
      <c r="M31" s="3"/>
      <c r="N31" s="3"/>
      <c r="O31" s="43"/>
      <c r="P31" s="11"/>
      <c r="Q31" s="12"/>
      <c r="R31" s="60"/>
      <c r="S31" s="12"/>
      <c r="T31" s="13"/>
      <c r="U31" s="7"/>
    </row>
    <row r="32" spans="1:21" ht="16.5" x14ac:dyDescent="0.25">
      <c r="A32" s="45" t="s">
        <v>25</v>
      </c>
      <c r="B32" s="35">
        <f>SUM(B33:B34)</f>
        <v>55</v>
      </c>
      <c r="C32" s="17">
        <f t="shared" ref="C32:O32" si="20">SUM(C33:C34)</f>
        <v>13</v>
      </c>
      <c r="D32" s="36">
        <f t="shared" si="20"/>
        <v>68</v>
      </c>
      <c r="E32" s="35">
        <f t="shared" si="20"/>
        <v>59</v>
      </c>
      <c r="F32" s="17">
        <f t="shared" si="20"/>
        <v>12</v>
      </c>
      <c r="G32" s="17">
        <f t="shared" si="20"/>
        <v>0</v>
      </c>
      <c r="H32" s="17">
        <f t="shared" si="20"/>
        <v>0</v>
      </c>
      <c r="I32" s="17">
        <f t="shared" si="20"/>
        <v>0</v>
      </c>
      <c r="J32" s="36">
        <f t="shared" si="20"/>
        <v>59</v>
      </c>
      <c r="K32" s="414">
        <f t="shared" si="20"/>
        <v>17</v>
      </c>
      <c r="L32" s="17">
        <f t="shared" ref="L32" si="21">SUM(L33:L34)</f>
        <v>18</v>
      </c>
      <c r="M32" s="17">
        <f t="shared" si="20"/>
        <v>554</v>
      </c>
      <c r="N32" s="17">
        <f t="shared" si="20"/>
        <v>321</v>
      </c>
      <c r="O32" s="36">
        <f t="shared" si="20"/>
        <v>607</v>
      </c>
      <c r="P32" s="8">
        <f t="shared" si="17"/>
        <v>10.288135593220339</v>
      </c>
      <c r="Q32" s="9">
        <f t="shared" si="5"/>
        <v>4.1764705882352944</v>
      </c>
      <c r="R32" s="59">
        <f t="shared" si="18"/>
        <v>57.942238267148014</v>
      </c>
      <c r="S32" s="9">
        <f t="shared" si="19"/>
        <v>0</v>
      </c>
      <c r="T32" s="10">
        <f t="shared" si="6"/>
        <v>3.2816901408450705</v>
      </c>
      <c r="U32" s="7"/>
    </row>
    <row r="33" spans="1:23" ht="16.5" x14ac:dyDescent="0.25">
      <c r="A33" s="46" t="s">
        <v>26</v>
      </c>
      <c r="B33" s="37">
        <v>36</v>
      </c>
      <c r="C33" s="3">
        <v>10</v>
      </c>
      <c r="D33" s="38">
        <f>SUM(B33:C33)</f>
        <v>46</v>
      </c>
      <c r="E33" s="37">
        <v>42</v>
      </c>
      <c r="F33" s="3">
        <v>6</v>
      </c>
      <c r="G33" s="3">
        <v>0</v>
      </c>
      <c r="H33" s="3">
        <v>0</v>
      </c>
      <c r="I33" s="71">
        <f>SUM(G33:H33)</f>
        <v>0</v>
      </c>
      <c r="J33" s="38">
        <f>SUM(E33,I33)</f>
        <v>42</v>
      </c>
      <c r="K33" s="418">
        <v>12</v>
      </c>
      <c r="L33" s="3">
        <v>12</v>
      </c>
      <c r="M33" s="3">
        <v>372</v>
      </c>
      <c r="N33" s="3">
        <v>141</v>
      </c>
      <c r="O33" s="43">
        <v>484</v>
      </c>
      <c r="P33" s="11">
        <f t="shared" si="17"/>
        <v>11.523809523809524</v>
      </c>
      <c r="Q33" s="12">
        <f t="shared" si="5"/>
        <v>4</v>
      </c>
      <c r="R33" s="60">
        <f t="shared" si="18"/>
        <v>37.903225806451616</v>
      </c>
      <c r="S33" s="12">
        <f t="shared" si="19"/>
        <v>0</v>
      </c>
      <c r="T33" s="13">
        <f t="shared" si="6"/>
        <v>4.8125</v>
      </c>
      <c r="U33" s="7"/>
    </row>
    <row r="34" spans="1:23" ht="16.5" x14ac:dyDescent="0.25">
      <c r="A34" s="46" t="s">
        <v>27</v>
      </c>
      <c r="B34" s="37">
        <v>19</v>
      </c>
      <c r="C34" s="3">
        <v>3</v>
      </c>
      <c r="D34" s="38">
        <f>SUM(B34:C34)</f>
        <v>22</v>
      </c>
      <c r="E34" s="37">
        <v>17</v>
      </c>
      <c r="F34" s="3">
        <v>6</v>
      </c>
      <c r="G34" s="3">
        <v>0</v>
      </c>
      <c r="H34" s="3">
        <v>0</v>
      </c>
      <c r="I34" s="71">
        <f>SUM(G34:H34)</f>
        <v>0</v>
      </c>
      <c r="J34" s="38">
        <f>SUM(E34,I34)</f>
        <v>17</v>
      </c>
      <c r="K34" s="418">
        <v>5</v>
      </c>
      <c r="L34" s="3">
        <v>6</v>
      </c>
      <c r="M34" s="3">
        <v>182</v>
      </c>
      <c r="N34" s="3">
        <v>180</v>
      </c>
      <c r="O34" s="43">
        <v>123</v>
      </c>
      <c r="P34" s="11">
        <f t="shared" si="17"/>
        <v>7.2352941176470589</v>
      </c>
      <c r="Q34" s="12">
        <f t="shared" si="5"/>
        <v>4.5999999999999996</v>
      </c>
      <c r="R34" s="60">
        <f t="shared" si="18"/>
        <v>98.901098901098905</v>
      </c>
      <c r="S34" s="12">
        <f t="shared" si="19"/>
        <v>0</v>
      </c>
      <c r="T34" s="13">
        <f t="shared" si="6"/>
        <v>8.6956521739130432E-2</v>
      </c>
      <c r="U34" s="7"/>
    </row>
    <row r="35" spans="1:23" ht="16.5" hidden="1" customHeight="1" x14ac:dyDescent="0.25">
      <c r="A35" s="46"/>
      <c r="B35" s="37"/>
      <c r="C35" s="3"/>
      <c r="D35" s="38"/>
      <c r="E35" s="37"/>
      <c r="F35" s="3"/>
      <c r="G35" s="3"/>
      <c r="H35" s="3"/>
      <c r="I35" s="331"/>
      <c r="J35" s="38"/>
      <c r="K35" s="415"/>
      <c r="L35" s="3"/>
      <c r="M35" s="3"/>
      <c r="N35" s="3"/>
      <c r="O35" s="43"/>
      <c r="P35" s="11"/>
      <c r="Q35" s="12"/>
      <c r="R35" s="60"/>
      <c r="S35" s="12"/>
      <c r="T35" s="13"/>
      <c r="U35" s="7"/>
    </row>
    <row r="36" spans="1:23" ht="16.5" x14ac:dyDescent="0.25">
      <c r="A36" s="45" t="s">
        <v>28</v>
      </c>
      <c r="B36" s="35">
        <f>SUM(B37:B43)</f>
        <v>7</v>
      </c>
      <c r="C36" s="17">
        <f t="shared" ref="C36:O36" si="22">SUM(C37:C43)</f>
        <v>19</v>
      </c>
      <c r="D36" s="36">
        <f t="shared" si="22"/>
        <v>26</v>
      </c>
      <c r="E36" s="35">
        <f t="shared" si="22"/>
        <v>1</v>
      </c>
      <c r="F36" s="17">
        <f t="shared" si="22"/>
        <v>25</v>
      </c>
      <c r="G36" s="17">
        <f t="shared" si="22"/>
        <v>0</v>
      </c>
      <c r="H36" s="17">
        <f t="shared" si="22"/>
        <v>0</v>
      </c>
      <c r="I36" s="17">
        <f t="shared" si="22"/>
        <v>0</v>
      </c>
      <c r="J36" s="36">
        <f t="shared" si="22"/>
        <v>1</v>
      </c>
      <c r="K36" s="414">
        <f t="shared" si="22"/>
        <v>26</v>
      </c>
      <c r="L36" s="17">
        <f t="shared" ref="L36" si="23">SUM(L37:L43)</f>
        <v>23</v>
      </c>
      <c r="M36" s="17">
        <f t="shared" si="22"/>
        <v>731</v>
      </c>
      <c r="N36" s="17">
        <f t="shared" si="22"/>
        <v>493</v>
      </c>
      <c r="O36" s="36">
        <f t="shared" si="22"/>
        <v>2</v>
      </c>
      <c r="P36" s="8">
        <f t="shared" ref="P36:P43" si="24">IFERROR(O36/SUM(F36,J36),0)</f>
        <v>7.6923076923076927E-2</v>
      </c>
      <c r="Q36" s="9">
        <f t="shared" si="5"/>
        <v>1</v>
      </c>
      <c r="R36" s="59">
        <f t="shared" si="18"/>
        <v>67.441860465116278</v>
      </c>
      <c r="S36" s="9">
        <f t="shared" ref="S36:S43" si="25">IFERROR((I36/SUM(F36,J36))*100,0)</f>
        <v>0</v>
      </c>
      <c r="T36" s="10">
        <f t="shared" si="6"/>
        <v>9.1538461538461533</v>
      </c>
      <c r="U36" s="7"/>
    </row>
    <row r="37" spans="1:23" ht="16.5" x14ac:dyDescent="0.25">
      <c r="A37" s="46" t="s">
        <v>29</v>
      </c>
      <c r="B37" s="37">
        <v>4</v>
      </c>
      <c r="C37" s="3">
        <v>9</v>
      </c>
      <c r="D37" s="38">
        <f>SUM(B37:C37)</f>
        <v>13</v>
      </c>
      <c r="E37" s="37">
        <v>0</v>
      </c>
      <c r="F37" s="3">
        <v>10</v>
      </c>
      <c r="G37" s="3">
        <v>0</v>
      </c>
      <c r="H37" s="3">
        <v>0</v>
      </c>
      <c r="I37" s="71">
        <f t="shared" ref="I37:I45" si="26">SUM(G37:H37)</f>
        <v>0</v>
      </c>
      <c r="J37" s="38">
        <f>SUM(E37,I37)</f>
        <v>0</v>
      </c>
      <c r="K37" s="415">
        <v>9</v>
      </c>
      <c r="L37" s="3">
        <v>9</v>
      </c>
      <c r="M37" s="3">
        <v>266</v>
      </c>
      <c r="N37" s="3">
        <v>184</v>
      </c>
      <c r="O37" s="43">
        <v>0</v>
      </c>
      <c r="P37" s="11">
        <f t="shared" si="24"/>
        <v>0</v>
      </c>
      <c r="Q37" s="60">
        <f t="shared" si="5"/>
        <v>1.1111111111111112</v>
      </c>
      <c r="R37" s="60">
        <f t="shared" si="18"/>
        <v>69.172932330827066</v>
      </c>
      <c r="S37" s="12">
        <f t="shared" si="25"/>
        <v>0</v>
      </c>
      <c r="T37" s="73">
        <f t="shared" si="6"/>
        <v>8.1999999999999993</v>
      </c>
      <c r="U37" s="7"/>
      <c r="W37" s="54"/>
    </row>
    <row r="38" spans="1:23" ht="16.5" x14ac:dyDescent="0.25">
      <c r="A38" s="46" t="s">
        <v>30</v>
      </c>
      <c r="B38" s="37">
        <v>0</v>
      </c>
      <c r="C38" s="3">
        <v>5</v>
      </c>
      <c r="D38" s="38">
        <f>SUM(B38:C38)</f>
        <v>5</v>
      </c>
      <c r="E38" s="37">
        <v>0</v>
      </c>
      <c r="F38" s="3">
        <v>9</v>
      </c>
      <c r="G38" s="3">
        <v>0</v>
      </c>
      <c r="H38" s="3">
        <v>0</v>
      </c>
      <c r="I38" s="71">
        <f t="shared" si="26"/>
        <v>0</v>
      </c>
      <c r="J38" s="38">
        <f>SUM(E38,I38)</f>
        <v>0</v>
      </c>
      <c r="K38" s="415">
        <v>4</v>
      </c>
      <c r="L38" s="3">
        <v>4</v>
      </c>
      <c r="M38" s="3">
        <v>124</v>
      </c>
      <c r="N38" s="3">
        <v>38</v>
      </c>
      <c r="O38" s="43">
        <v>0</v>
      </c>
      <c r="P38" s="11">
        <f t="shared" si="24"/>
        <v>0</v>
      </c>
      <c r="Q38" s="60">
        <f t="shared" si="5"/>
        <v>2.25</v>
      </c>
      <c r="R38" s="60">
        <f t="shared" si="18"/>
        <v>30.64516129032258</v>
      </c>
      <c r="S38" s="12">
        <f t="shared" si="25"/>
        <v>0</v>
      </c>
      <c r="T38" s="73">
        <f t="shared" si="6"/>
        <v>9.5555555555555554</v>
      </c>
      <c r="U38" s="7"/>
      <c r="W38" s="54"/>
    </row>
    <row r="39" spans="1:23" ht="16.5" hidden="1" customHeight="1" x14ac:dyDescent="0.25">
      <c r="A39" s="46"/>
      <c r="B39" s="37"/>
      <c r="C39" s="3"/>
      <c r="D39" s="38"/>
      <c r="E39" s="37"/>
      <c r="F39" s="3"/>
      <c r="G39" s="3"/>
      <c r="H39" s="3"/>
      <c r="I39" s="331"/>
      <c r="J39" s="38"/>
      <c r="K39" s="415"/>
      <c r="L39" s="3"/>
      <c r="M39" s="3"/>
      <c r="N39" s="3"/>
      <c r="O39" s="43"/>
      <c r="P39" s="11"/>
      <c r="Q39" s="60"/>
      <c r="R39" s="60"/>
      <c r="S39" s="12"/>
      <c r="T39" s="73"/>
      <c r="U39" s="7"/>
      <c r="W39" s="54"/>
    </row>
    <row r="40" spans="1:23" ht="16.5" x14ac:dyDescent="0.25">
      <c r="A40" s="46" t="s">
        <v>31</v>
      </c>
      <c r="B40" s="37">
        <v>2</v>
      </c>
      <c r="C40" s="3">
        <v>3</v>
      </c>
      <c r="D40" s="38">
        <f>SUM(B40:C40)</f>
        <v>5</v>
      </c>
      <c r="E40" s="37">
        <v>0</v>
      </c>
      <c r="F40" s="3">
        <v>4</v>
      </c>
      <c r="G40" s="3">
        <v>0</v>
      </c>
      <c r="H40" s="3">
        <v>0</v>
      </c>
      <c r="I40" s="71">
        <f t="shared" si="26"/>
        <v>0</v>
      </c>
      <c r="J40" s="38">
        <f>SUM(E40,I40)</f>
        <v>0</v>
      </c>
      <c r="K40" s="415">
        <v>7</v>
      </c>
      <c r="L40" s="3">
        <v>7</v>
      </c>
      <c r="M40" s="3">
        <v>217</v>
      </c>
      <c r="N40" s="3">
        <v>202</v>
      </c>
      <c r="O40" s="43">
        <v>0</v>
      </c>
      <c r="P40" s="11">
        <f t="shared" si="24"/>
        <v>0</v>
      </c>
      <c r="Q40" s="60">
        <f t="shared" si="5"/>
        <v>0.5714285714285714</v>
      </c>
      <c r="R40" s="60">
        <f t="shared" si="18"/>
        <v>93.087557603686633</v>
      </c>
      <c r="S40" s="12">
        <f t="shared" si="25"/>
        <v>0</v>
      </c>
      <c r="T40" s="73">
        <f t="shared" si="6"/>
        <v>3.75</v>
      </c>
      <c r="U40" s="7"/>
      <c r="W40" s="54"/>
    </row>
    <row r="41" spans="1:23" ht="16.5" hidden="1" customHeight="1" x14ac:dyDescent="0.25">
      <c r="A41" s="46"/>
      <c r="B41" s="37"/>
      <c r="C41" s="3"/>
      <c r="D41" s="38"/>
      <c r="E41" s="37"/>
      <c r="F41" s="3"/>
      <c r="G41" s="3"/>
      <c r="H41" s="3"/>
      <c r="I41" s="331"/>
      <c r="J41" s="38"/>
      <c r="K41" s="415"/>
      <c r="L41" s="3"/>
      <c r="M41" s="3"/>
      <c r="N41" s="3"/>
      <c r="O41" s="43"/>
      <c r="P41" s="11"/>
      <c r="Q41" s="60"/>
      <c r="R41" s="60"/>
      <c r="S41" s="12"/>
      <c r="T41" s="73"/>
      <c r="U41" s="7"/>
      <c r="W41" s="54"/>
    </row>
    <row r="42" spans="1:23" ht="16.5" x14ac:dyDescent="0.25">
      <c r="A42" s="46" t="s">
        <v>32</v>
      </c>
      <c r="B42" s="37">
        <v>1</v>
      </c>
      <c r="C42" s="3">
        <v>2</v>
      </c>
      <c r="D42" s="38">
        <f>SUM(B42:C42)</f>
        <v>3</v>
      </c>
      <c r="E42" s="37">
        <v>1</v>
      </c>
      <c r="F42" s="3">
        <v>2</v>
      </c>
      <c r="G42" s="3">
        <v>0</v>
      </c>
      <c r="H42" s="3">
        <v>0</v>
      </c>
      <c r="I42" s="71">
        <f t="shared" si="26"/>
        <v>0</v>
      </c>
      <c r="J42" s="38">
        <f>SUM(E42,I42)</f>
        <v>1</v>
      </c>
      <c r="K42" s="415">
        <v>3</v>
      </c>
      <c r="L42" s="3">
        <v>3</v>
      </c>
      <c r="M42" s="3">
        <v>93</v>
      </c>
      <c r="N42" s="3">
        <v>38</v>
      </c>
      <c r="O42" s="43">
        <v>2</v>
      </c>
      <c r="P42" s="11">
        <f t="shared" si="24"/>
        <v>0.66666666666666663</v>
      </c>
      <c r="Q42" s="60">
        <f t="shared" si="5"/>
        <v>1</v>
      </c>
      <c r="R42" s="60">
        <f t="shared" si="18"/>
        <v>40.86021505376344</v>
      </c>
      <c r="S42" s="12">
        <f t="shared" si="25"/>
        <v>0</v>
      </c>
      <c r="T42" s="73">
        <f t="shared" si="6"/>
        <v>18.333333333333332</v>
      </c>
      <c r="U42" s="7"/>
      <c r="W42" s="54"/>
    </row>
    <row r="43" spans="1:23" ht="17.25" thickBot="1" x14ac:dyDescent="0.3">
      <c r="A43" s="198" t="s">
        <v>33</v>
      </c>
      <c r="B43" s="199">
        <v>0</v>
      </c>
      <c r="C43" s="200">
        <v>0</v>
      </c>
      <c r="D43" s="201">
        <f>SUM(B43:C43)</f>
        <v>0</v>
      </c>
      <c r="E43" s="199">
        <v>0</v>
      </c>
      <c r="F43" s="200">
        <v>0</v>
      </c>
      <c r="G43" s="200">
        <v>0</v>
      </c>
      <c r="H43" s="200">
        <v>0</v>
      </c>
      <c r="I43" s="202">
        <f t="shared" si="26"/>
        <v>0</v>
      </c>
      <c r="J43" s="201">
        <f>SUM(E43,I43)</f>
        <v>0</v>
      </c>
      <c r="K43" s="419">
        <v>3</v>
      </c>
      <c r="L43" s="3">
        <v>0</v>
      </c>
      <c r="M43" s="200">
        <v>31</v>
      </c>
      <c r="N43" s="200">
        <v>31</v>
      </c>
      <c r="O43" s="204">
        <v>0</v>
      </c>
      <c r="P43" s="205">
        <f t="shared" si="24"/>
        <v>0</v>
      </c>
      <c r="Q43" s="206">
        <f t="shared" si="5"/>
        <v>0</v>
      </c>
      <c r="R43" s="206">
        <f t="shared" si="18"/>
        <v>100</v>
      </c>
      <c r="S43" s="207">
        <f t="shared" si="25"/>
        <v>0</v>
      </c>
      <c r="T43" s="308" t="e">
        <f t="shared" si="6"/>
        <v>#DIV/0!</v>
      </c>
      <c r="U43" s="7" t="s">
        <v>216</v>
      </c>
      <c r="W43" s="54"/>
    </row>
    <row r="44" spans="1:23" ht="16.5" hidden="1" customHeight="1" x14ac:dyDescent="0.25">
      <c r="A44" s="333"/>
      <c r="B44" s="203"/>
      <c r="C44" s="200"/>
      <c r="D44" s="334"/>
      <c r="E44" s="203"/>
      <c r="F44" s="200"/>
      <c r="G44" s="200"/>
      <c r="H44" s="200"/>
      <c r="I44" s="202"/>
      <c r="J44" s="334"/>
      <c r="K44" s="203"/>
      <c r="L44" s="203"/>
      <c r="M44" s="200"/>
      <c r="N44" s="200"/>
      <c r="O44" s="310"/>
      <c r="P44" s="335"/>
      <c r="Q44" s="206"/>
      <c r="R44" s="206"/>
      <c r="S44" s="207"/>
      <c r="T44" s="337"/>
      <c r="U44" s="7"/>
      <c r="W44" s="54"/>
    </row>
    <row r="45" spans="1:23" ht="17.25" thickBot="1" x14ac:dyDescent="0.3">
      <c r="A45" s="385" t="s">
        <v>695</v>
      </c>
      <c r="B45" s="386">
        <v>0</v>
      </c>
      <c r="C45" s="386">
        <v>0</v>
      </c>
      <c r="D45" s="387">
        <v>0</v>
      </c>
      <c r="E45" s="386">
        <v>0</v>
      </c>
      <c r="F45" s="386">
        <v>0</v>
      </c>
      <c r="G45" s="386">
        <v>0</v>
      </c>
      <c r="H45" s="386">
        <v>0</v>
      </c>
      <c r="I45" s="387">
        <f t="shared" si="26"/>
        <v>0</v>
      </c>
      <c r="J45" s="387">
        <v>0</v>
      </c>
      <c r="K45" s="386">
        <v>0</v>
      </c>
      <c r="L45" s="386">
        <v>0</v>
      </c>
      <c r="M45" s="386">
        <v>0</v>
      </c>
      <c r="N45" s="386">
        <v>0</v>
      </c>
      <c r="O45" s="386">
        <v>0</v>
      </c>
      <c r="P45" s="392">
        <v>0</v>
      </c>
      <c r="Q45" s="393">
        <v>0</v>
      </c>
      <c r="R45" s="393">
        <v>0</v>
      </c>
      <c r="S45" s="392">
        <v>0</v>
      </c>
      <c r="T45" s="395">
        <v>0</v>
      </c>
      <c r="U45" s="7"/>
      <c r="W45" s="54"/>
    </row>
    <row r="46" spans="1:23" ht="16.5" x14ac:dyDescent="0.25">
      <c r="A46" s="158" t="s">
        <v>748</v>
      </c>
      <c r="B46" s="159"/>
      <c r="C46" s="159"/>
      <c r="D46" s="160"/>
      <c r="E46" s="159"/>
      <c r="F46" s="159"/>
      <c r="G46" s="159"/>
      <c r="H46" s="159"/>
      <c r="I46" s="160"/>
      <c r="J46" s="160"/>
      <c r="K46" s="288"/>
      <c r="L46" s="159"/>
      <c r="M46" s="159"/>
      <c r="N46" s="159"/>
      <c r="O46" s="159"/>
      <c r="P46" s="161"/>
      <c r="Q46" s="162"/>
      <c r="R46" s="162"/>
      <c r="S46" s="161"/>
      <c r="T46" s="161"/>
      <c r="U46" s="7"/>
      <c r="W46" s="54"/>
    </row>
    <row r="47" spans="1:23" ht="15.75" thickBot="1" x14ac:dyDescent="0.3">
      <c r="A47" s="1" t="s">
        <v>58</v>
      </c>
      <c r="B47" s="340"/>
      <c r="C47" s="340"/>
      <c r="D47" s="341"/>
      <c r="E47" s="340"/>
      <c r="F47" s="340"/>
      <c r="G47" s="340"/>
      <c r="H47" s="340"/>
      <c r="I47" s="341"/>
      <c r="J47" s="341"/>
      <c r="L47" s="340"/>
      <c r="M47" s="288"/>
      <c r="N47" s="288"/>
      <c r="O47" s="288"/>
      <c r="P47" s="289"/>
      <c r="Q47" s="290"/>
      <c r="R47" s="290"/>
      <c r="S47" s="289"/>
      <c r="T47" s="289"/>
      <c r="U47" s="7"/>
      <c r="W47" s="54"/>
    </row>
    <row r="48" spans="1:23" ht="16.5" x14ac:dyDescent="0.25">
      <c r="A48" s="28" t="s">
        <v>59</v>
      </c>
      <c r="B48" s="29">
        <f>SUM(B49:B51)</f>
        <v>7</v>
      </c>
      <c r="C48" s="29">
        <f t="shared" ref="C48:O48" si="27">SUM(C49:C51)</f>
        <v>14</v>
      </c>
      <c r="D48" s="29">
        <f t="shared" si="27"/>
        <v>21</v>
      </c>
      <c r="E48" s="29">
        <f t="shared" si="27"/>
        <v>1</v>
      </c>
      <c r="F48" s="29">
        <f t="shared" si="27"/>
        <v>16</v>
      </c>
      <c r="G48" s="29">
        <f t="shared" si="27"/>
        <v>0</v>
      </c>
      <c r="H48" s="29">
        <f t="shared" si="27"/>
        <v>0</v>
      </c>
      <c r="I48" s="29">
        <f t="shared" si="27"/>
        <v>0</v>
      </c>
      <c r="J48" s="29">
        <f t="shared" si="27"/>
        <v>1</v>
      </c>
      <c r="K48" s="29">
        <f t="shared" ref="K48" si="28">SUM(K49:K51)</f>
        <v>19</v>
      </c>
      <c r="L48" s="29">
        <f t="shared" ref="L48" si="29">SUM(L49:L51)</f>
        <v>19</v>
      </c>
      <c r="M48" s="29">
        <f t="shared" si="27"/>
        <v>576</v>
      </c>
      <c r="N48" s="29">
        <f t="shared" si="27"/>
        <v>424</v>
      </c>
      <c r="O48" s="34">
        <f t="shared" si="27"/>
        <v>220</v>
      </c>
      <c r="P48" s="30">
        <f>IFERROR(O48/SUM(F48,J48),0)</f>
        <v>12.941176470588236</v>
      </c>
      <c r="Q48" s="31">
        <f>(E48+F48+G48+H48)/K48</f>
        <v>0.89473684210526316</v>
      </c>
      <c r="R48" s="31">
        <f>IFERROR((N48/M48)*100,0)</f>
        <v>73.611111111111114</v>
      </c>
      <c r="S48" s="31">
        <f>IFERROR((I48/SUM(F48,J48))*100,0)</f>
        <v>0</v>
      </c>
      <c r="T48" s="32">
        <f>(M48-N48)/(E48+F48+G48+H48)</f>
        <v>8.9411764705882355</v>
      </c>
    </row>
    <row r="49" spans="1:20" ht="16.5" x14ac:dyDescent="0.25">
      <c r="A49" s="4" t="str">
        <f>A37</f>
        <v>NEO UCI</v>
      </c>
      <c r="B49" s="3">
        <f t="shared" ref="B49:N49" si="30">B37</f>
        <v>4</v>
      </c>
      <c r="C49" s="3">
        <f t="shared" si="30"/>
        <v>9</v>
      </c>
      <c r="D49" s="71">
        <f t="shared" si="30"/>
        <v>13</v>
      </c>
      <c r="E49" s="3">
        <f t="shared" si="30"/>
        <v>0</v>
      </c>
      <c r="F49" s="3">
        <f t="shared" si="30"/>
        <v>10</v>
      </c>
      <c r="G49" s="3">
        <f t="shared" si="30"/>
        <v>0</v>
      </c>
      <c r="H49" s="3">
        <f t="shared" si="30"/>
        <v>0</v>
      </c>
      <c r="I49" s="71">
        <f t="shared" si="30"/>
        <v>0</v>
      </c>
      <c r="J49" s="71">
        <f t="shared" si="30"/>
        <v>0</v>
      </c>
      <c r="K49" s="3">
        <f t="shared" si="30"/>
        <v>9</v>
      </c>
      <c r="L49" s="3">
        <f t="shared" ref="L49" si="31">L37</f>
        <v>9</v>
      </c>
      <c r="M49" s="3">
        <f t="shared" si="30"/>
        <v>266</v>
      </c>
      <c r="N49" s="3">
        <f t="shared" si="30"/>
        <v>184</v>
      </c>
      <c r="O49" s="6">
        <v>149</v>
      </c>
      <c r="P49" s="11">
        <f>IFERROR(O49/SUM(F49,J49),0)</f>
        <v>14.9</v>
      </c>
      <c r="Q49" s="60">
        <f>(E49+F49+G49+H49)/K49</f>
        <v>1.1111111111111112</v>
      </c>
      <c r="R49" s="60">
        <f>IFERROR((N49/M49)*100,0)</f>
        <v>69.172932330827066</v>
      </c>
      <c r="S49" s="12">
        <f>IFERROR((I49/SUM(F49,J49))*100,0)</f>
        <v>0</v>
      </c>
      <c r="T49" s="13">
        <f>(M49-N49)/(E49+F49+G49+H49)</f>
        <v>8.1999999999999993</v>
      </c>
    </row>
    <row r="50" spans="1:20" ht="16.5" x14ac:dyDescent="0.25">
      <c r="A50" s="4" t="str">
        <f t="shared" ref="A50:N50" si="32">A40</f>
        <v>PED. UTI</v>
      </c>
      <c r="B50" s="3">
        <f t="shared" si="32"/>
        <v>2</v>
      </c>
      <c r="C50" s="3">
        <f t="shared" si="32"/>
        <v>3</v>
      </c>
      <c r="D50" s="71">
        <f t="shared" si="32"/>
        <v>5</v>
      </c>
      <c r="E50" s="3">
        <f t="shared" si="32"/>
        <v>0</v>
      </c>
      <c r="F50" s="3">
        <f t="shared" si="32"/>
        <v>4</v>
      </c>
      <c r="G50" s="3">
        <f t="shared" si="32"/>
        <v>0</v>
      </c>
      <c r="H50" s="3">
        <f t="shared" si="32"/>
        <v>0</v>
      </c>
      <c r="I50" s="71">
        <f t="shared" si="32"/>
        <v>0</v>
      </c>
      <c r="J50" s="71">
        <f t="shared" si="32"/>
        <v>0</v>
      </c>
      <c r="K50" s="3">
        <f t="shared" si="32"/>
        <v>7</v>
      </c>
      <c r="L50" s="3">
        <f t="shared" ref="L50" si="33">L40</f>
        <v>7</v>
      </c>
      <c r="M50" s="3">
        <f t="shared" si="32"/>
        <v>217</v>
      </c>
      <c r="N50" s="3">
        <f t="shared" si="32"/>
        <v>202</v>
      </c>
      <c r="O50" s="6">
        <v>61</v>
      </c>
      <c r="P50" s="11">
        <f>IFERROR(O50/SUM(F50,J50),0)</f>
        <v>15.25</v>
      </c>
      <c r="Q50" s="60">
        <f>(E50+F50+G50+H50)/K50</f>
        <v>0.5714285714285714</v>
      </c>
      <c r="R50" s="60">
        <f>IFERROR((N50/M50)*100,0)</f>
        <v>93.087557603686633</v>
      </c>
      <c r="S50" s="12">
        <f>IFERROR((I50/SUM(F50,J50))*100,0)</f>
        <v>0</v>
      </c>
      <c r="T50" s="13">
        <f>(M50-N50)/(E50+F50+G50+H50)</f>
        <v>3.75</v>
      </c>
    </row>
    <row r="51" spans="1:20" ht="17.25" thickBot="1" x14ac:dyDescent="0.3">
      <c r="A51" s="4" t="str">
        <f>A42</f>
        <v>OBST.  UCI MUJER</v>
      </c>
      <c r="B51" s="3">
        <f t="shared" ref="B51:N51" si="34">B42</f>
        <v>1</v>
      </c>
      <c r="C51" s="3">
        <f t="shared" si="34"/>
        <v>2</v>
      </c>
      <c r="D51" s="71">
        <f t="shared" si="34"/>
        <v>3</v>
      </c>
      <c r="E51" s="3">
        <f t="shared" si="34"/>
        <v>1</v>
      </c>
      <c r="F51" s="3">
        <f t="shared" si="34"/>
        <v>2</v>
      </c>
      <c r="G51" s="3">
        <f t="shared" si="34"/>
        <v>0</v>
      </c>
      <c r="H51" s="3">
        <f t="shared" si="34"/>
        <v>0</v>
      </c>
      <c r="I51" s="71">
        <f t="shared" si="34"/>
        <v>0</v>
      </c>
      <c r="J51" s="71">
        <f t="shared" si="34"/>
        <v>1</v>
      </c>
      <c r="K51" s="3">
        <f t="shared" si="34"/>
        <v>3</v>
      </c>
      <c r="L51" s="3">
        <f t="shared" ref="L51" si="35">L42</f>
        <v>3</v>
      </c>
      <c r="M51" s="3">
        <f t="shared" si="34"/>
        <v>93</v>
      </c>
      <c r="N51" s="3">
        <f t="shared" si="34"/>
        <v>38</v>
      </c>
      <c r="O51" s="6">
        <v>10</v>
      </c>
      <c r="P51" s="14">
        <f>IFERROR(O51/SUM(F51,J51),0)</f>
        <v>3.3333333333333335</v>
      </c>
      <c r="Q51" s="61">
        <f>(E51+F51+G51+H51)/K51</f>
        <v>1</v>
      </c>
      <c r="R51" s="61">
        <f>IFERROR((N51/M51)*100,0)</f>
        <v>40.86021505376344</v>
      </c>
      <c r="S51" s="15">
        <f>IFERROR((I51/SUM(F51,J51))*100,0)</f>
        <v>0</v>
      </c>
      <c r="T51" s="16">
        <f>(M51-N51)/(E51+F51+G51+H51)</f>
        <v>18.333333333333332</v>
      </c>
    </row>
    <row r="54" spans="1:20" ht="16.5" x14ac:dyDescent="0.25">
      <c r="A54" s="495" t="s">
        <v>61</v>
      </c>
      <c r="B54" s="5" t="s">
        <v>1</v>
      </c>
      <c r="C54" s="5" t="s">
        <v>64</v>
      </c>
    </row>
    <row r="55" spans="1:20" x14ac:dyDescent="0.25">
      <c r="A55" s="495"/>
      <c r="B55" s="3">
        <v>282</v>
      </c>
      <c r="C55" s="3">
        <v>262</v>
      </c>
    </row>
    <row r="56" spans="1:20" ht="16.5" x14ac:dyDescent="0.25">
      <c r="A56" s="495" t="s">
        <v>62</v>
      </c>
      <c r="B56" s="5" t="s">
        <v>1</v>
      </c>
      <c r="C56" s="5" t="s">
        <v>64</v>
      </c>
    </row>
    <row r="57" spans="1:20" x14ac:dyDescent="0.25">
      <c r="A57" s="495"/>
      <c r="B57" s="3">
        <v>7</v>
      </c>
      <c r="C57" s="3">
        <v>12</v>
      </c>
    </row>
    <row r="58" spans="1:20" ht="16.5" x14ac:dyDescent="0.25">
      <c r="A58" s="495" t="s">
        <v>63</v>
      </c>
      <c r="B58" s="5" t="s">
        <v>65</v>
      </c>
      <c r="C58" s="5" t="s">
        <v>66</v>
      </c>
    </row>
    <row r="59" spans="1:20" x14ac:dyDescent="0.25">
      <c r="A59" s="495"/>
      <c r="B59" s="3">
        <v>122</v>
      </c>
      <c r="C59" s="3">
        <v>134</v>
      </c>
    </row>
    <row r="60" spans="1:20" ht="15" x14ac:dyDescent="0.25">
      <c r="A60" s="495"/>
      <c r="B60" s="496">
        <f>SUM(B59:C59)</f>
        <v>256</v>
      </c>
      <c r="C60" s="496"/>
    </row>
    <row r="64" spans="1:20" ht="15" customHeight="1" x14ac:dyDescent="0.25">
      <c r="C64" s="536" t="s">
        <v>298</v>
      </c>
      <c r="D64" s="536"/>
      <c r="E64" s="536"/>
      <c r="F64" s="536"/>
      <c r="G64" s="536"/>
      <c r="H64" s="536"/>
      <c r="I64" s="536"/>
      <c r="J64" s="536"/>
      <c r="K64" s="536"/>
      <c r="L64" s="536"/>
      <c r="M64" s="536"/>
    </row>
    <row r="65" spans="3:13" ht="15" x14ac:dyDescent="0.25">
      <c r="C65" s="150" t="s">
        <v>270</v>
      </c>
      <c r="D65" s="555" t="s">
        <v>271</v>
      </c>
      <c r="E65" s="555"/>
      <c r="F65" s="555"/>
      <c r="G65" s="149" t="s">
        <v>274</v>
      </c>
      <c r="H65" s="150" t="s">
        <v>332</v>
      </c>
      <c r="I65" s="150" t="s">
        <v>333</v>
      </c>
      <c r="J65" s="555" t="s">
        <v>296</v>
      </c>
      <c r="K65" s="555"/>
      <c r="L65" s="555"/>
      <c r="M65" s="555"/>
    </row>
    <row r="66" spans="3:13" ht="15" x14ac:dyDescent="0.25">
      <c r="C66" s="67" t="s">
        <v>365</v>
      </c>
      <c r="D66" s="67" t="s">
        <v>366</v>
      </c>
      <c r="E66" s="68"/>
      <c r="F66" s="68"/>
      <c r="G66" s="69">
        <v>40</v>
      </c>
      <c r="H66" s="67" t="s">
        <v>90</v>
      </c>
      <c r="I66" s="67" t="s">
        <v>381</v>
      </c>
      <c r="J66" s="67" t="s">
        <v>110</v>
      </c>
      <c r="K66" s="68"/>
      <c r="L66" s="68"/>
      <c r="M66" s="68"/>
    </row>
    <row r="67" spans="3:13" ht="15" x14ac:dyDescent="0.25">
      <c r="C67" s="67" t="s">
        <v>367</v>
      </c>
      <c r="D67" s="67" t="s">
        <v>368</v>
      </c>
      <c r="E67" s="68"/>
      <c r="F67" s="68"/>
      <c r="G67" s="69">
        <v>180</v>
      </c>
      <c r="H67" s="67" t="s">
        <v>382</v>
      </c>
      <c r="I67" s="67" t="s">
        <v>383</v>
      </c>
      <c r="J67" s="67" t="s">
        <v>77</v>
      </c>
      <c r="K67" s="68"/>
      <c r="L67" s="68"/>
      <c r="M67" s="68"/>
    </row>
    <row r="68" spans="3:13" ht="15" x14ac:dyDescent="0.25">
      <c r="C68" s="67" t="s">
        <v>369</v>
      </c>
      <c r="D68" s="67" t="s">
        <v>370</v>
      </c>
      <c r="E68" s="68"/>
      <c r="F68" s="68"/>
      <c r="G68" s="69">
        <v>55</v>
      </c>
      <c r="H68" s="67" t="s">
        <v>384</v>
      </c>
      <c r="I68" s="67" t="s">
        <v>385</v>
      </c>
      <c r="J68" s="67" t="s">
        <v>110</v>
      </c>
      <c r="K68" s="68"/>
      <c r="L68" s="68"/>
      <c r="M68" s="68"/>
    </row>
    <row r="69" spans="3:13" ht="15" x14ac:dyDescent="0.25">
      <c r="C69" s="67" t="s">
        <v>371</v>
      </c>
      <c r="D69" s="67" t="s">
        <v>372</v>
      </c>
      <c r="E69" s="68"/>
      <c r="F69" s="68"/>
      <c r="G69" s="69">
        <v>80</v>
      </c>
      <c r="H69" s="67" t="s">
        <v>386</v>
      </c>
      <c r="I69" s="67" t="s">
        <v>387</v>
      </c>
      <c r="J69" s="67" t="s">
        <v>392</v>
      </c>
      <c r="K69" s="68"/>
      <c r="L69" s="68"/>
      <c r="M69" s="68"/>
    </row>
    <row r="70" spans="3:13" ht="15" x14ac:dyDescent="0.25">
      <c r="C70" s="67" t="s">
        <v>373</v>
      </c>
      <c r="D70" s="67" t="s">
        <v>374</v>
      </c>
      <c r="E70" s="68"/>
      <c r="F70" s="68"/>
      <c r="G70" s="69">
        <v>93</v>
      </c>
      <c r="H70" s="67" t="s">
        <v>127</v>
      </c>
      <c r="I70" s="67" t="s">
        <v>388</v>
      </c>
      <c r="J70" s="67" t="s">
        <v>110</v>
      </c>
      <c r="K70" s="68"/>
      <c r="L70" s="68"/>
      <c r="M70" s="68"/>
    </row>
    <row r="71" spans="3:13" ht="15" x14ac:dyDescent="0.25">
      <c r="C71" s="67" t="s">
        <v>375</v>
      </c>
      <c r="D71" s="67" t="s">
        <v>376</v>
      </c>
      <c r="E71" s="68"/>
      <c r="F71" s="68"/>
      <c r="G71" s="69">
        <v>36</v>
      </c>
      <c r="H71" s="67" t="s">
        <v>279</v>
      </c>
      <c r="I71" s="67" t="s">
        <v>388</v>
      </c>
      <c r="J71" s="67" t="s">
        <v>77</v>
      </c>
      <c r="K71" s="68"/>
      <c r="L71" s="68"/>
      <c r="M71" s="68"/>
    </row>
    <row r="72" spans="3:13" ht="15" x14ac:dyDescent="0.25">
      <c r="C72" s="67" t="s">
        <v>377</v>
      </c>
      <c r="D72" s="67" t="s">
        <v>378</v>
      </c>
      <c r="E72" s="68"/>
      <c r="F72" s="68"/>
      <c r="G72" s="69">
        <v>36</v>
      </c>
      <c r="H72" s="67" t="s">
        <v>389</v>
      </c>
      <c r="I72" s="67" t="s">
        <v>390</v>
      </c>
      <c r="J72" s="67" t="s">
        <v>105</v>
      </c>
      <c r="K72" s="68"/>
      <c r="L72" s="68"/>
      <c r="M72" s="68"/>
    </row>
    <row r="73" spans="3:13" ht="15" x14ac:dyDescent="0.25">
      <c r="C73" s="67" t="s">
        <v>379</v>
      </c>
      <c r="D73" s="67" t="s">
        <v>380</v>
      </c>
      <c r="E73" s="68"/>
      <c r="F73" s="68"/>
      <c r="G73" s="69">
        <v>46</v>
      </c>
      <c r="H73" s="67" t="s">
        <v>191</v>
      </c>
      <c r="I73" s="67" t="s">
        <v>391</v>
      </c>
      <c r="J73" s="67" t="s">
        <v>110</v>
      </c>
      <c r="K73" s="68"/>
      <c r="L73" s="68"/>
      <c r="M73" s="68"/>
    </row>
  </sheetData>
  <mergeCells count="31">
    <mergeCell ref="B60:C60"/>
    <mergeCell ref="P9:T9"/>
    <mergeCell ref="B10:B11"/>
    <mergeCell ref="C10:C11"/>
    <mergeCell ref="D10:D11"/>
    <mergeCell ref="E10:E11"/>
    <mergeCell ref="F10:F11"/>
    <mergeCell ref="G10:I10"/>
    <mergeCell ref="J10:J11"/>
    <mergeCell ref="P10:P11"/>
    <mergeCell ref="Q10:Q11"/>
    <mergeCell ref="R10:R11"/>
    <mergeCell ref="S10:S11"/>
    <mergeCell ref="T10:T11"/>
    <mergeCell ref="L9:L11"/>
    <mergeCell ref="D65:F65"/>
    <mergeCell ref="J65:M65"/>
    <mergeCell ref="C64:M64"/>
    <mergeCell ref="A54:A55"/>
    <mergeCell ref="A3:T3"/>
    <mergeCell ref="A4:T4"/>
    <mergeCell ref="A5:T5"/>
    <mergeCell ref="A9:A11"/>
    <mergeCell ref="B9:D9"/>
    <mergeCell ref="E9:J9"/>
    <mergeCell ref="K9:K11"/>
    <mergeCell ref="M9:M11"/>
    <mergeCell ref="N9:N11"/>
    <mergeCell ref="O9:O11"/>
    <mergeCell ref="A56:A57"/>
    <mergeCell ref="A58:A60"/>
  </mergeCells>
  <pageMargins left="0" right="0" top="0" bottom="0" header="0.31496062992125984" footer="0.31496062992125984"/>
  <pageSetup paperSize="9" scale="54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W75"/>
  <sheetViews>
    <sheetView topLeftCell="A4" zoomScale="75" zoomScaleNormal="75" workbookViewId="0">
      <pane xSplit="1" ySplit="9" topLeftCell="B21" activePane="bottomRight" state="frozen"/>
      <selection activeCell="A4" sqref="A4"/>
      <selection pane="topRight" activeCell="B4" sqref="B4"/>
      <selection pane="bottomLeft" activeCell="A13" sqref="A13"/>
      <selection pane="bottomRight" activeCell="K54" sqref="K54"/>
    </sheetView>
  </sheetViews>
  <sheetFormatPr baseColWidth="10" defaultRowHeight="14.25" x14ac:dyDescent="0.25"/>
  <cols>
    <col min="1" max="1" width="47.85546875" style="1" customWidth="1"/>
    <col min="2" max="15" width="9.7109375" style="1" customWidth="1"/>
    <col min="16" max="20" width="10.7109375" style="1" customWidth="1"/>
    <col min="21" max="16384" width="11.42578125" style="1"/>
  </cols>
  <sheetData>
    <row r="3" spans="1:21" ht="15.75" x14ac:dyDescent="0.25">
      <c r="A3" s="510" t="s">
        <v>146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</row>
    <row r="4" spans="1:21" ht="15.75" x14ac:dyDescent="0.25">
      <c r="A4" s="510" t="s">
        <v>147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</row>
    <row r="5" spans="1:21" ht="15.75" x14ac:dyDescent="0.25">
      <c r="A5" s="510" t="s">
        <v>220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</row>
    <row r="7" spans="1:21" x14ac:dyDescent="0.25">
      <c r="A7" s="33" t="s">
        <v>45</v>
      </c>
    </row>
    <row r="8" spans="1:21" ht="15" thickBot="1" x14ac:dyDescent="0.3">
      <c r="A8" s="33" t="s">
        <v>46</v>
      </c>
    </row>
    <row r="9" spans="1:21" s="2" customFormat="1" ht="14.25" customHeight="1" x14ac:dyDescent="0.25">
      <c r="A9" s="512" t="s">
        <v>34</v>
      </c>
      <c r="B9" s="515" t="s">
        <v>48</v>
      </c>
      <c r="C9" s="516"/>
      <c r="D9" s="517"/>
      <c r="E9" s="518" t="s">
        <v>10</v>
      </c>
      <c r="F9" s="519"/>
      <c r="G9" s="519"/>
      <c r="H9" s="519"/>
      <c r="I9" s="519"/>
      <c r="J9" s="520"/>
      <c r="K9" s="537" t="s">
        <v>222</v>
      </c>
      <c r="L9" s="524" t="s">
        <v>35</v>
      </c>
      <c r="M9" s="524" t="s">
        <v>39</v>
      </c>
      <c r="N9" s="524" t="s">
        <v>36</v>
      </c>
      <c r="O9" s="527" t="s">
        <v>37</v>
      </c>
      <c r="P9" s="528" t="s">
        <v>38</v>
      </c>
      <c r="Q9" s="529"/>
      <c r="R9" s="529"/>
      <c r="S9" s="529"/>
      <c r="T9" s="540"/>
    </row>
    <row r="10" spans="1:21" s="2" customFormat="1" ht="18.75" customHeight="1" x14ac:dyDescent="0.25">
      <c r="A10" s="513"/>
      <c r="B10" s="530" t="s">
        <v>1</v>
      </c>
      <c r="C10" s="532" t="s">
        <v>2</v>
      </c>
      <c r="D10" s="534" t="s">
        <v>3</v>
      </c>
      <c r="E10" s="522" t="s">
        <v>4</v>
      </c>
      <c r="F10" s="503" t="s">
        <v>5</v>
      </c>
      <c r="G10" s="505" t="s">
        <v>9</v>
      </c>
      <c r="H10" s="505"/>
      <c r="I10" s="505"/>
      <c r="J10" s="506" t="s">
        <v>8</v>
      </c>
      <c r="K10" s="538"/>
      <c r="L10" s="525"/>
      <c r="M10" s="525"/>
      <c r="N10" s="525"/>
      <c r="O10" s="506"/>
      <c r="P10" s="508" t="s">
        <v>41</v>
      </c>
      <c r="Q10" s="497" t="s">
        <v>40</v>
      </c>
      <c r="R10" s="497" t="s">
        <v>43</v>
      </c>
      <c r="S10" s="497" t="s">
        <v>42</v>
      </c>
      <c r="T10" s="534" t="s">
        <v>44</v>
      </c>
    </row>
    <row r="11" spans="1:21" s="2" customFormat="1" ht="63" customHeight="1" thickBot="1" x14ac:dyDescent="0.3">
      <c r="A11" s="514"/>
      <c r="B11" s="531"/>
      <c r="C11" s="533"/>
      <c r="D11" s="535"/>
      <c r="E11" s="523"/>
      <c r="F11" s="504"/>
      <c r="G11" s="77" t="s">
        <v>6</v>
      </c>
      <c r="H11" s="77" t="s">
        <v>7</v>
      </c>
      <c r="I11" s="76" t="s">
        <v>47</v>
      </c>
      <c r="J11" s="507"/>
      <c r="K11" s="539"/>
      <c r="L11" s="526"/>
      <c r="M11" s="526"/>
      <c r="N11" s="526"/>
      <c r="O11" s="507"/>
      <c r="P11" s="509"/>
      <c r="Q11" s="498"/>
      <c r="R11" s="498"/>
      <c r="S11" s="498"/>
      <c r="T11" s="535"/>
    </row>
    <row r="12" spans="1:21" ht="16.5" x14ac:dyDescent="0.25">
      <c r="A12" s="48" t="s">
        <v>11</v>
      </c>
      <c r="B12" s="49">
        <f>SUM(B13,B22,B27,B32,B36)</f>
        <v>555</v>
      </c>
      <c r="C12" s="50">
        <f t="shared" ref="C12:N12" si="0">SUM(C13,C22,C27,C32,C36)</f>
        <v>175</v>
      </c>
      <c r="D12" s="51">
        <f t="shared" si="0"/>
        <v>730</v>
      </c>
      <c r="E12" s="49">
        <f t="shared" si="0"/>
        <v>540</v>
      </c>
      <c r="F12" s="50">
        <f t="shared" si="0"/>
        <v>174</v>
      </c>
      <c r="G12" s="50">
        <f t="shared" si="0"/>
        <v>1</v>
      </c>
      <c r="H12" s="50">
        <f t="shared" si="0"/>
        <v>0</v>
      </c>
      <c r="I12" s="50">
        <f t="shared" si="0"/>
        <v>1</v>
      </c>
      <c r="J12" s="51">
        <f t="shared" si="0"/>
        <v>541</v>
      </c>
      <c r="K12" s="413">
        <f t="shared" si="0"/>
        <v>218</v>
      </c>
      <c r="L12" s="50">
        <f t="shared" ref="L12" si="1">SUM(L13,L22,L27,L32,L36)</f>
        <v>162</v>
      </c>
      <c r="M12" s="50">
        <f t="shared" si="0"/>
        <v>4906</v>
      </c>
      <c r="N12" s="50">
        <f t="shared" si="0"/>
        <v>3302</v>
      </c>
      <c r="O12" s="51">
        <f>SUM(O13,O22,O27,O32,O36)</f>
        <v>2623</v>
      </c>
      <c r="P12" s="52">
        <f>IFERROR(O12/J12,0)</f>
        <v>4.8484288354898339</v>
      </c>
      <c r="Q12" s="63">
        <f>(E12+F12+G12+H12)/K12</f>
        <v>3.2798165137614679</v>
      </c>
      <c r="R12" s="53">
        <f>IFERROR((N12/M12)*100,0)</f>
        <v>67.305340399510811</v>
      </c>
      <c r="S12" s="53">
        <f>IFERROR((I12/J12)*100,0)</f>
        <v>0.18484288354898337</v>
      </c>
      <c r="T12" s="66">
        <f>(M12-N12)/(E12+F12+G12+H12)</f>
        <v>2.2433566433566434</v>
      </c>
    </row>
    <row r="13" spans="1:21" ht="16.5" x14ac:dyDescent="0.25">
      <c r="A13" s="45" t="s">
        <v>12</v>
      </c>
      <c r="B13" s="35">
        <f>SUM(B14:B21)</f>
        <v>433</v>
      </c>
      <c r="C13" s="17">
        <f t="shared" ref="C13:O13" si="2">SUM(C14:C21)</f>
        <v>145</v>
      </c>
      <c r="D13" s="36">
        <f t="shared" si="2"/>
        <v>578</v>
      </c>
      <c r="E13" s="35">
        <f t="shared" si="2"/>
        <v>431</v>
      </c>
      <c r="F13" s="17">
        <f t="shared" si="2"/>
        <v>143</v>
      </c>
      <c r="G13" s="17">
        <f t="shared" si="2"/>
        <v>0</v>
      </c>
      <c r="H13" s="17">
        <f t="shared" si="2"/>
        <v>0</v>
      </c>
      <c r="I13" s="17">
        <f t="shared" si="2"/>
        <v>0</v>
      </c>
      <c r="J13" s="36">
        <f t="shared" si="2"/>
        <v>431</v>
      </c>
      <c r="K13" s="414">
        <f t="shared" ref="K13" si="3">SUM(K14:K21)</f>
        <v>106</v>
      </c>
      <c r="L13" s="17">
        <f t="shared" ref="L13" si="4">SUM(L14:L21)</f>
        <v>72</v>
      </c>
      <c r="M13" s="17">
        <f t="shared" si="2"/>
        <v>2175</v>
      </c>
      <c r="N13" s="17">
        <f t="shared" si="2"/>
        <v>1259</v>
      </c>
      <c r="O13" s="36">
        <f t="shared" si="2"/>
        <v>1206</v>
      </c>
      <c r="P13" s="8">
        <f>IFERROR(O13/J13,0)</f>
        <v>2.7981438515081205</v>
      </c>
      <c r="Q13" s="62">
        <f t="shared" ref="Q13:Q43" si="5">(E13+F13+G13+H13)/K13</f>
        <v>5.4150943396226419</v>
      </c>
      <c r="R13" s="59">
        <f>IFERROR((N13/M13)*100,0)</f>
        <v>57.885057471264368</v>
      </c>
      <c r="S13" s="9">
        <f>IFERROR((I13/J13)*100,0)</f>
        <v>0</v>
      </c>
      <c r="T13" s="65">
        <f t="shared" ref="T13:T43" si="6">(M13-N13)/(E13+F13+G13+H13)</f>
        <v>1.5958188153310104</v>
      </c>
    </row>
    <row r="14" spans="1:21" ht="16.5" x14ac:dyDescent="0.25">
      <c r="A14" s="46" t="s">
        <v>13</v>
      </c>
      <c r="B14" s="37">
        <v>308</v>
      </c>
      <c r="C14" s="3">
        <v>69</v>
      </c>
      <c r="D14" s="38">
        <f>SUM(B14:C14)</f>
        <v>377</v>
      </c>
      <c r="E14" s="37">
        <v>329</v>
      </c>
      <c r="F14" s="3">
        <v>35</v>
      </c>
      <c r="G14" s="3"/>
      <c r="H14" s="3"/>
      <c r="I14" s="75">
        <f>SUM(G14:H14)</f>
        <v>0</v>
      </c>
      <c r="J14" s="38">
        <f>SUM(E14,I14)</f>
        <v>329</v>
      </c>
      <c r="K14" s="415">
        <v>65</v>
      </c>
      <c r="L14" s="3">
        <v>54</v>
      </c>
      <c r="M14" s="3">
        <v>1620</v>
      </c>
      <c r="N14" s="3">
        <v>925</v>
      </c>
      <c r="O14" s="43">
        <v>939</v>
      </c>
      <c r="P14" s="11">
        <f>IFERROR(O14/J14,0)</f>
        <v>2.8541033434650456</v>
      </c>
      <c r="Q14" s="12">
        <f t="shared" si="5"/>
        <v>5.6</v>
      </c>
      <c r="R14" s="60">
        <f>IFERROR((N14/M14)*100,0)</f>
        <v>57.098765432098766</v>
      </c>
      <c r="S14" s="12">
        <f>IFERROR((I14/J14)*100,0)</f>
        <v>0</v>
      </c>
      <c r="T14" s="13">
        <f t="shared" si="6"/>
        <v>1.9093406593406594</v>
      </c>
      <c r="U14" s="7"/>
    </row>
    <row r="15" spans="1:21" ht="16.5" hidden="1" customHeight="1" x14ac:dyDescent="0.25">
      <c r="A15" s="46"/>
      <c r="B15" s="37"/>
      <c r="C15" s="3"/>
      <c r="D15" s="38"/>
      <c r="E15" s="37"/>
      <c r="F15" s="3"/>
      <c r="G15" s="3"/>
      <c r="H15" s="3"/>
      <c r="I15" s="324"/>
      <c r="J15" s="38"/>
      <c r="K15" s="415"/>
      <c r="L15" s="3"/>
      <c r="M15" s="3"/>
      <c r="N15" s="3"/>
      <c r="O15" s="43"/>
      <c r="P15" s="11"/>
      <c r="Q15" s="12"/>
      <c r="R15" s="60"/>
      <c r="S15" s="12"/>
      <c r="T15" s="13"/>
      <c r="U15" s="7"/>
    </row>
    <row r="16" spans="1:21" ht="16.5" x14ac:dyDescent="0.25">
      <c r="A16" s="46" t="s">
        <v>14</v>
      </c>
      <c r="B16" s="37">
        <v>38</v>
      </c>
      <c r="C16" s="3">
        <v>19</v>
      </c>
      <c r="D16" s="38">
        <f t="shared" ref="D16:D21" si="7">SUM(B16:C16)</f>
        <v>57</v>
      </c>
      <c r="E16" s="37">
        <v>54</v>
      </c>
      <c r="F16" s="3">
        <v>5</v>
      </c>
      <c r="G16" s="3"/>
      <c r="H16" s="3"/>
      <c r="I16" s="75">
        <f t="shared" ref="I16:I21" si="8">SUM(G16:H16)</f>
        <v>0</v>
      </c>
      <c r="J16" s="38">
        <f t="shared" ref="J16:J21" si="9">SUM(E16,I16)</f>
        <v>54</v>
      </c>
      <c r="K16" s="415">
        <v>9</v>
      </c>
      <c r="L16" s="3">
        <v>6</v>
      </c>
      <c r="M16" s="3">
        <v>172</v>
      </c>
      <c r="N16" s="3">
        <v>109</v>
      </c>
      <c r="O16" s="43">
        <v>138</v>
      </c>
      <c r="P16" s="11">
        <f t="shared" ref="P16:P21" si="10">IFERROR(O16/J16,0)</f>
        <v>2.5555555555555554</v>
      </c>
      <c r="Q16" s="12">
        <f t="shared" si="5"/>
        <v>6.5555555555555554</v>
      </c>
      <c r="R16" s="60">
        <f t="shared" ref="R16:R21" si="11">IFERROR((N16/M16)*100,0)</f>
        <v>63.372093023255815</v>
      </c>
      <c r="S16" s="12">
        <f t="shared" ref="S16:S21" si="12">IFERROR((I16/J16)*100,0)</f>
        <v>0</v>
      </c>
      <c r="T16" s="13">
        <f t="shared" si="6"/>
        <v>1.0677966101694916</v>
      </c>
      <c r="U16" s="7"/>
    </row>
    <row r="17" spans="1:21" ht="16.5" hidden="1" customHeight="1" x14ac:dyDescent="0.25">
      <c r="A17" s="46"/>
      <c r="B17" s="37"/>
      <c r="C17" s="3"/>
      <c r="D17" s="38"/>
      <c r="E17" s="37"/>
      <c r="F17" s="3"/>
      <c r="G17" s="3"/>
      <c r="H17" s="3"/>
      <c r="I17" s="324"/>
      <c r="J17" s="38"/>
      <c r="K17" s="415"/>
      <c r="L17" s="3"/>
      <c r="M17" s="3"/>
      <c r="N17" s="3"/>
      <c r="O17" s="43"/>
      <c r="P17" s="11"/>
      <c r="Q17" s="12"/>
      <c r="R17" s="60"/>
      <c r="S17" s="12"/>
      <c r="T17" s="13"/>
      <c r="U17" s="7"/>
    </row>
    <row r="18" spans="1:21" ht="16.5" x14ac:dyDescent="0.25">
      <c r="A18" s="46" t="s">
        <v>15</v>
      </c>
      <c r="B18" s="37">
        <v>0</v>
      </c>
      <c r="C18" s="3">
        <v>0</v>
      </c>
      <c r="D18" s="38">
        <f t="shared" si="7"/>
        <v>0</v>
      </c>
      <c r="E18" s="37">
        <v>0</v>
      </c>
      <c r="F18" s="3">
        <v>0</v>
      </c>
      <c r="G18" s="3"/>
      <c r="H18" s="3"/>
      <c r="I18" s="75">
        <f t="shared" si="8"/>
        <v>0</v>
      </c>
      <c r="J18" s="38">
        <f t="shared" si="9"/>
        <v>0</v>
      </c>
      <c r="K18" s="415">
        <v>5</v>
      </c>
      <c r="L18" s="3">
        <v>0</v>
      </c>
      <c r="M18" s="3">
        <v>0</v>
      </c>
      <c r="N18" s="3">
        <v>0</v>
      </c>
      <c r="O18" s="43">
        <v>0</v>
      </c>
      <c r="P18" s="11">
        <f t="shared" si="10"/>
        <v>0</v>
      </c>
      <c r="Q18" s="12">
        <f t="shared" si="5"/>
        <v>0</v>
      </c>
      <c r="R18" s="60">
        <f t="shared" si="11"/>
        <v>0</v>
      </c>
      <c r="S18" s="12">
        <f t="shared" si="12"/>
        <v>0</v>
      </c>
      <c r="T18" s="13" t="e">
        <f t="shared" si="6"/>
        <v>#DIV/0!</v>
      </c>
      <c r="U18" s="7"/>
    </row>
    <row r="19" spans="1:21" ht="16.5" x14ac:dyDescent="0.25">
      <c r="A19" s="46" t="s">
        <v>16</v>
      </c>
      <c r="B19" s="37">
        <v>0</v>
      </c>
      <c r="C19" s="3">
        <v>0</v>
      </c>
      <c r="D19" s="38">
        <v>0</v>
      </c>
      <c r="E19" s="37">
        <v>0</v>
      </c>
      <c r="F19" s="3">
        <v>0</v>
      </c>
      <c r="G19" s="3"/>
      <c r="H19" s="3"/>
      <c r="I19" s="75">
        <f t="shared" si="8"/>
        <v>0</v>
      </c>
      <c r="J19" s="38">
        <f t="shared" si="9"/>
        <v>0</v>
      </c>
      <c r="K19" s="415">
        <v>8</v>
      </c>
      <c r="L19" s="3">
        <v>0</v>
      </c>
      <c r="M19" s="3">
        <v>0</v>
      </c>
      <c r="N19" s="3">
        <v>0</v>
      </c>
      <c r="O19" s="43">
        <v>0</v>
      </c>
      <c r="P19" s="11">
        <f t="shared" si="10"/>
        <v>0</v>
      </c>
      <c r="Q19" s="12">
        <f t="shared" si="5"/>
        <v>0</v>
      </c>
      <c r="R19" s="60">
        <f t="shared" si="11"/>
        <v>0</v>
      </c>
      <c r="S19" s="12">
        <f t="shared" si="12"/>
        <v>0</v>
      </c>
      <c r="T19" s="13" t="e">
        <f t="shared" si="6"/>
        <v>#DIV/0!</v>
      </c>
      <c r="U19" s="7"/>
    </row>
    <row r="20" spans="1:21" ht="16.5" x14ac:dyDescent="0.25">
      <c r="A20" s="46" t="s">
        <v>17</v>
      </c>
      <c r="B20" s="37">
        <v>26</v>
      </c>
      <c r="C20" s="3">
        <v>18</v>
      </c>
      <c r="D20" s="38">
        <f t="shared" si="7"/>
        <v>44</v>
      </c>
      <c r="E20" s="37">
        <v>44</v>
      </c>
      <c r="F20" s="3">
        <v>6</v>
      </c>
      <c r="G20" s="3"/>
      <c r="H20" s="3"/>
      <c r="I20" s="75">
        <f t="shared" si="8"/>
        <v>0</v>
      </c>
      <c r="J20" s="38">
        <f t="shared" si="9"/>
        <v>44</v>
      </c>
      <c r="K20" s="415">
        <v>14</v>
      </c>
      <c r="L20" s="3">
        <v>8</v>
      </c>
      <c r="M20" s="3">
        <v>249</v>
      </c>
      <c r="N20" s="3">
        <v>123</v>
      </c>
      <c r="O20" s="43">
        <v>125</v>
      </c>
      <c r="P20" s="11">
        <f t="shared" si="10"/>
        <v>2.8409090909090908</v>
      </c>
      <c r="Q20" s="12">
        <f t="shared" si="5"/>
        <v>3.5714285714285716</v>
      </c>
      <c r="R20" s="60">
        <f t="shared" si="11"/>
        <v>49.397590361445779</v>
      </c>
      <c r="S20" s="12">
        <f t="shared" si="12"/>
        <v>0</v>
      </c>
      <c r="T20" s="13">
        <f t="shared" si="6"/>
        <v>2.52</v>
      </c>
      <c r="U20" s="7" t="s">
        <v>221</v>
      </c>
    </row>
    <row r="21" spans="1:21" ht="16.5" x14ac:dyDescent="0.25">
      <c r="A21" s="46" t="s">
        <v>18</v>
      </c>
      <c r="B21" s="37">
        <v>61</v>
      </c>
      <c r="C21" s="3">
        <v>39</v>
      </c>
      <c r="D21" s="38">
        <f t="shared" si="7"/>
        <v>100</v>
      </c>
      <c r="E21" s="37">
        <v>4</v>
      </c>
      <c r="F21" s="3">
        <v>97</v>
      </c>
      <c r="G21" s="3"/>
      <c r="H21" s="3"/>
      <c r="I21" s="75">
        <f t="shared" si="8"/>
        <v>0</v>
      </c>
      <c r="J21" s="38">
        <f t="shared" si="9"/>
        <v>4</v>
      </c>
      <c r="K21" s="415">
        <v>5</v>
      </c>
      <c r="L21" s="3">
        <v>4</v>
      </c>
      <c r="M21" s="3">
        <v>134</v>
      </c>
      <c r="N21" s="3">
        <v>102</v>
      </c>
      <c r="O21" s="43">
        <v>4</v>
      </c>
      <c r="P21" s="11">
        <f t="shared" si="10"/>
        <v>1</v>
      </c>
      <c r="Q21" s="58">
        <f t="shared" si="5"/>
        <v>20.2</v>
      </c>
      <c r="R21" s="60">
        <f t="shared" si="11"/>
        <v>76.119402985074629</v>
      </c>
      <c r="S21" s="12">
        <f t="shared" si="12"/>
        <v>0</v>
      </c>
      <c r="T21" s="64">
        <f t="shared" si="6"/>
        <v>0.31683168316831684</v>
      </c>
      <c r="U21" s="7"/>
    </row>
    <row r="22" spans="1:21" ht="16.5" x14ac:dyDescent="0.25">
      <c r="A22" s="45" t="s">
        <v>19</v>
      </c>
      <c r="B22" s="35">
        <f>SUM(B23:B25)</f>
        <v>20</v>
      </c>
      <c r="C22" s="17">
        <f t="shared" ref="C22:O22" si="13">SUM(C23:C25)</f>
        <v>3</v>
      </c>
      <c r="D22" s="36">
        <f t="shared" si="13"/>
        <v>23</v>
      </c>
      <c r="E22" s="35">
        <f t="shared" si="13"/>
        <v>20</v>
      </c>
      <c r="F22" s="17">
        <f t="shared" si="13"/>
        <v>2</v>
      </c>
      <c r="G22" s="17">
        <f t="shared" si="13"/>
        <v>0</v>
      </c>
      <c r="H22" s="17">
        <f t="shared" si="13"/>
        <v>0</v>
      </c>
      <c r="I22" s="17">
        <f t="shared" si="13"/>
        <v>0</v>
      </c>
      <c r="J22" s="36">
        <f t="shared" si="13"/>
        <v>20</v>
      </c>
      <c r="K22" s="414">
        <f t="shared" si="13"/>
        <v>35</v>
      </c>
      <c r="L22" s="17">
        <f t="shared" ref="L22" si="14">SUM(L23:L25)</f>
        <v>26</v>
      </c>
      <c r="M22" s="17">
        <f t="shared" si="13"/>
        <v>801</v>
      </c>
      <c r="N22" s="17">
        <f t="shared" si="13"/>
        <v>370</v>
      </c>
      <c r="O22" s="36">
        <f t="shared" si="13"/>
        <v>182</v>
      </c>
      <c r="P22" s="8">
        <f>IFERROR(O22/J22,0)</f>
        <v>9.1</v>
      </c>
      <c r="Q22" s="9">
        <f t="shared" si="5"/>
        <v>0.62857142857142856</v>
      </c>
      <c r="R22" s="59">
        <f>IFERROR((N22/M22)*100,0)</f>
        <v>46.192259675405744</v>
      </c>
      <c r="S22" s="9">
        <f>IFERROR((I22/J22)*100,0)</f>
        <v>0</v>
      </c>
      <c r="T22" s="10">
        <f t="shared" si="6"/>
        <v>19.59090909090909</v>
      </c>
      <c r="U22" s="7"/>
    </row>
    <row r="23" spans="1:21" ht="16.5" x14ac:dyDescent="0.25">
      <c r="A23" s="46" t="s">
        <v>20</v>
      </c>
      <c r="B23" s="37">
        <v>4</v>
      </c>
      <c r="C23" s="3">
        <v>1</v>
      </c>
      <c r="D23" s="38">
        <f>SUM(B23:C23)</f>
        <v>5</v>
      </c>
      <c r="E23" s="37">
        <v>1</v>
      </c>
      <c r="F23" s="3">
        <v>2</v>
      </c>
      <c r="G23" s="3"/>
      <c r="H23" s="3"/>
      <c r="I23" s="75">
        <f>SUM(G23:H23)</f>
        <v>0</v>
      </c>
      <c r="J23" s="38">
        <v>1</v>
      </c>
      <c r="K23" s="416">
        <v>11</v>
      </c>
      <c r="L23" s="3">
        <v>8</v>
      </c>
      <c r="M23" s="3">
        <v>261</v>
      </c>
      <c r="N23" s="3">
        <v>50</v>
      </c>
      <c r="O23" s="43">
        <v>38</v>
      </c>
      <c r="P23" s="11">
        <f>IFERROR(O23/J23,0)</f>
        <v>38</v>
      </c>
      <c r="Q23" s="12">
        <f t="shared" si="5"/>
        <v>0.27272727272727271</v>
      </c>
      <c r="R23" s="60">
        <f>IFERROR((N23/M23)*100,0)</f>
        <v>19.157088122605366</v>
      </c>
      <c r="S23" s="12">
        <f>IFERROR((I23/J23)*100,0)</f>
        <v>0</v>
      </c>
      <c r="T23" s="13">
        <f t="shared" si="6"/>
        <v>70.333333333333329</v>
      </c>
      <c r="U23" s="7"/>
    </row>
    <row r="24" spans="1:21" ht="16.5" x14ac:dyDescent="0.25">
      <c r="A24" s="46" t="s">
        <v>60</v>
      </c>
      <c r="B24" s="37">
        <v>3</v>
      </c>
      <c r="C24" s="3">
        <v>2</v>
      </c>
      <c r="D24" s="38">
        <f>SUM(B24:C24)</f>
        <v>5</v>
      </c>
      <c r="E24" s="37">
        <v>5</v>
      </c>
      <c r="F24" s="3">
        <v>0</v>
      </c>
      <c r="G24" s="3"/>
      <c r="H24" s="3"/>
      <c r="I24" s="75">
        <f>SUM(G24:H24)</f>
        <v>0</v>
      </c>
      <c r="J24" s="38">
        <f>SUM(E24,I24)</f>
        <v>5</v>
      </c>
      <c r="K24" s="416">
        <v>13</v>
      </c>
      <c r="L24" s="3">
        <v>9</v>
      </c>
      <c r="M24" s="3">
        <v>270</v>
      </c>
      <c r="N24" s="3">
        <v>202</v>
      </c>
      <c r="O24" s="43">
        <v>58</v>
      </c>
      <c r="P24" s="11">
        <f>IFERROR(O24/J24,0)</f>
        <v>11.6</v>
      </c>
      <c r="Q24" s="12">
        <f t="shared" si="5"/>
        <v>0.38461538461538464</v>
      </c>
      <c r="R24" s="60">
        <f>IFERROR((N24/M24)*100,0)</f>
        <v>74.81481481481481</v>
      </c>
      <c r="S24" s="12">
        <f>IFERROR((I24/J24)*100,0)</f>
        <v>0</v>
      </c>
      <c r="T24" s="13">
        <f t="shared" si="6"/>
        <v>13.6</v>
      </c>
      <c r="U24" s="7"/>
    </row>
    <row r="25" spans="1:21" ht="16.5" x14ac:dyDescent="0.25">
      <c r="A25" s="46" t="s">
        <v>21</v>
      </c>
      <c r="B25" s="37">
        <v>13</v>
      </c>
      <c r="C25" s="3">
        <v>0</v>
      </c>
      <c r="D25" s="38">
        <f>SUM(B25:C25)</f>
        <v>13</v>
      </c>
      <c r="E25" s="37">
        <v>14</v>
      </c>
      <c r="F25" s="3">
        <v>0</v>
      </c>
      <c r="G25" s="3"/>
      <c r="H25" s="3"/>
      <c r="I25" s="75">
        <f>SUM(G25:H25)</f>
        <v>0</v>
      </c>
      <c r="J25" s="38">
        <f>SUM(E25,I25)</f>
        <v>14</v>
      </c>
      <c r="K25" s="416">
        <v>11</v>
      </c>
      <c r="L25" s="3">
        <v>9</v>
      </c>
      <c r="M25" s="3">
        <v>270</v>
      </c>
      <c r="N25" s="3">
        <v>118</v>
      </c>
      <c r="O25" s="43">
        <v>86</v>
      </c>
      <c r="P25" s="11">
        <f>IFERROR(O25/J25,0)</f>
        <v>6.1428571428571432</v>
      </c>
      <c r="Q25" s="12">
        <f t="shared" si="5"/>
        <v>1.2727272727272727</v>
      </c>
      <c r="R25" s="60">
        <f>IFERROR((N25/M25)*100,0)</f>
        <v>43.703703703703702</v>
      </c>
      <c r="S25" s="12">
        <f>IFERROR((I25/J25)*100,0)</f>
        <v>0</v>
      </c>
      <c r="T25" s="13">
        <f t="shared" si="6"/>
        <v>10.857142857142858</v>
      </c>
      <c r="U25" s="7"/>
    </row>
    <row r="26" spans="1:21" ht="16.5" hidden="1" customHeight="1" x14ac:dyDescent="0.25">
      <c r="A26" s="46"/>
      <c r="B26" s="37"/>
      <c r="C26" s="3"/>
      <c r="D26" s="38"/>
      <c r="E26" s="37"/>
      <c r="F26" s="3"/>
      <c r="G26" s="3"/>
      <c r="H26" s="3"/>
      <c r="I26" s="324"/>
      <c r="J26" s="38"/>
      <c r="K26" s="415"/>
      <c r="L26" s="3"/>
      <c r="M26" s="3"/>
      <c r="N26" s="3"/>
      <c r="O26" s="43"/>
      <c r="P26" s="11"/>
      <c r="Q26" s="12"/>
      <c r="R26" s="60"/>
      <c r="S26" s="12"/>
      <c r="T26" s="13"/>
      <c r="U26" s="7"/>
    </row>
    <row r="27" spans="1:21" ht="16.5" x14ac:dyDescent="0.25">
      <c r="A27" s="45" t="s">
        <v>22</v>
      </c>
      <c r="B27" s="35">
        <f>SUM(B28:B30)</f>
        <v>33</v>
      </c>
      <c r="C27" s="17">
        <f t="shared" ref="C27:O27" si="15">SUM(C28:C30)</f>
        <v>4</v>
      </c>
      <c r="D27" s="36">
        <f t="shared" si="15"/>
        <v>37</v>
      </c>
      <c r="E27" s="35">
        <f t="shared" si="15"/>
        <v>33</v>
      </c>
      <c r="F27" s="17">
        <f t="shared" si="15"/>
        <v>1</v>
      </c>
      <c r="G27" s="17">
        <f t="shared" si="15"/>
        <v>0</v>
      </c>
      <c r="H27" s="17">
        <f t="shared" si="15"/>
        <v>0</v>
      </c>
      <c r="I27" s="17">
        <f t="shared" si="15"/>
        <v>0</v>
      </c>
      <c r="J27" s="36">
        <f t="shared" si="15"/>
        <v>33</v>
      </c>
      <c r="K27" s="414">
        <f t="shared" si="15"/>
        <v>34</v>
      </c>
      <c r="L27" s="17">
        <f t="shared" ref="L27" si="16">SUM(L28:L30)</f>
        <v>27</v>
      </c>
      <c r="M27" s="17">
        <f t="shared" si="15"/>
        <v>812</v>
      </c>
      <c r="N27" s="17">
        <f t="shared" si="15"/>
        <v>617</v>
      </c>
      <c r="O27" s="36">
        <f t="shared" si="15"/>
        <v>326</v>
      </c>
      <c r="P27" s="8">
        <f t="shared" ref="P27:P34" si="17">IFERROR(O27/J27,0)</f>
        <v>9.8787878787878789</v>
      </c>
      <c r="Q27" s="9">
        <f t="shared" si="5"/>
        <v>1</v>
      </c>
      <c r="R27" s="59">
        <f t="shared" ref="R27:R43" si="18">IFERROR((N27/M27)*100,0)</f>
        <v>75.98522167487684</v>
      </c>
      <c r="S27" s="9">
        <f t="shared" ref="S27:S34" si="19">IFERROR((I27/J27)*100,0)</f>
        <v>0</v>
      </c>
      <c r="T27" s="10">
        <f t="shared" si="6"/>
        <v>5.7352941176470589</v>
      </c>
      <c r="U27" s="7"/>
    </row>
    <row r="28" spans="1:21" ht="16.5" x14ac:dyDescent="0.2">
      <c r="A28" s="46" t="s">
        <v>23</v>
      </c>
      <c r="B28" s="37">
        <v>17</v>
      </c>
      <c r="C28" s="3">
        <v>4</v>
      </c>
      <c r="D28" s="38">
        <f>SUM(B28:C28)</f>
        <v>21</v>
      </c>
      <c r="E28" s="37">
        <v>19</v>
      </c>
      <c r="F28" s="3">
        <v>1</v>
      </c>
      <c r="G28" s="3">
        <v>0</v>
      </c>
      <c r="H28" s="3">
        <v>0</v>
      </c>
      <c r="I28" s="75">
        <f>SUM(G28:H28)</f>
        <v>0</v>
      </c>
      <c r="J28" s="38">
        <f>SUM(E28,I28)</f>
        <v>19</v>
      </c>
      <c r="K28" s="417">
        <v>13</v>
      </c>
      <c r="L28" s="3">
        <v>12</v>
      </c>
      <c r="M28" s="3">
        <v>366</v>
      </c>
      <c r="N28" s="3">
        <v>332</v>
      </c>
      <c r="O28" s="43">
        <v>247</v>
      </c>
      <c r="P28" s="11">
        <f t="shared" si="17"/>
        <v>13</v>
      </c>
      <c r="Q28" s="12">
        <f t="shared" si="5"/>
        <v>1.5384615384615385</v>
      </c>
      <c r="R28" s="60">
        <f t="shared" si="18"/>
        <v>90.710382513661202</v>
      </c>
      <c r="S28" s="12">
        <f t="shared" si="19"/>
        <v>0</v>
      </c>
      <c r="T28" s="13">
        <f t="shared" si="6"/>
        <v>1.7</v>
      </c>
      <c r="U28" s="7"/>
    </row>
    <row r="29" spans="1:21" ht="16.5" x14ac:dyDescent="0.2">
      <c r="A29" s="46" t="s">
        <v>24</v>
      </c>
      <c r="B29" s="37">
        <v>11</v>
      </c>
      <c r="C29" s="3">
        <v>0</v>
      </c>
      <c r="D29" s="38">
        <f>SUM(B29:C29)</f>
        <v>11</v>
      </c>
      <c r="E29" s="37">
        <v>9</v>
      </c>
      <c r="F29" s="3">
        <v>0</v>
      </c>
      <c r="G29" s="3">
        <v>0</v>
      </c>
      <c r="H29" s="3">
        <v>0</v>
      </c>
      <c r="I29" s="75">
        <f>SUM(G29:H29)</f>
        <v>0</v>
      </c>
      <c r="J29" s="38">
        <f>SUM(E29,I29)</f>
        <v>9</v>
      </c>
      <c r="K29" s="417">
        <v>15</v>
      </c>
      <c r="L29" s="3">
        <v>11</v>
      </c>
      <c r="M29" s="3">
        <v>326</v>
      </c>
      <c r="N29" s="3">
        <v>217</v>
      </c>
      <c r="O29" s="43">
        <v>36</v>
      </c>
      <c r="P29" s="11">
        <f t="shared" si="17"/>
        <v>4</v>
      </c>
      <c r="Q29" s="12">
        <f t="shared" si="5"/>
        <v>0.6</v>
      </c>
      <c r="R29" s="60">
        <f t="shared" si="18"/>
        <v>66.564417177914109</v>
      </c>
      <c r="S29" s="12">
        <f t="shared" si="19"/>
        <v>0</v>
      </c>
      <c r="T29" s="13">
        <f t="shared" si="6"/>
        <v>12.111111111111111</v>
      </c>
      <c r="U29" s="7"/>
    </row>
    <row r="30" spans="1:21" ht="16.5" x14ac:dyDescent="0.2">
      <c r="A30" s="46" t="s">
        <v>17</v>
      </c>
      <c r="B30" s="37">
        <v>5</v>
      </c>
      <c r="C30" s="3">
        <v>0</v>
      </c>
      <c r="D30" s="38">
        <f>SUM(B30:C30)</f>
        <v>5</v>
      </c>
      <c r="E30" s="37">
        <v>5</v>
      </c>
      <c r="F30" s="3">
        <v>0</v>
      </c>
      <c r="G30" s="3">
        <v>0</v>
      </c>
      <c r="H30" s="3">
        <v>0</v>
      </c>
      <c r="I30" s="75">
        <f>SUM(G30:H30)</f>
        <v>0</v>
      </c>
      <c r="J30" s="38">
        <f>SUM(E30,I30)</f>
        <v>5</v>
      </c>
      <c r="K30" s="417">
        <v>6</v>
      </c>
      <c r="L30" s="3">
        <v>4</v>
      </c>
      <c r="M30" s="3">
        <v>120</v>
      </c>
      <c r="N30" s="3">
        <v>68</v>
      </c>
      <c r="O30" s="43">
        <v>43</v>
      </c>
      <c r="P30" s="11">
        <f t="shared" si="17"/>
        <v>8.6</v>
      </c>
      <c r="Q30" s="12">
        <f t="shared" si="5"/>
        <v>0.83333333333333337</v>
      </c>
      <c r="R30" s="60">
        <f t="shared" si="18"/>
        <v>56.666666666666664</v>
      </c>
      <c r="S30" s="12">
        <f t="shared" si="19"/>
        <v>0</v>
      </c>
      <c r="T30" s="13">
        <f t="shared" si="6"/>
        <v>10.4</v>
      </c>
      <c r="U30" s="7"/>
    </row>
    <row r="31" spans="1:21" ht="16.5" hidden="1" customHeight="1" x14ac:dyDescent="0.25">
      <c r="A31" s="46"/>
      <c r="B31" s="37"/>
      <c r="C31" s="3"/>
      <c r="D31" s="38"/>
      <c r="E31" s="37"/>
      <c r="F31" s="3"/>
      <c r="G31" s="3"/>
      <c r="H31" s="3"/>
      <c r="I31" s="331"/>
      <c r="J31" s="38"/>
      <c r="K31" s="415"/>
      <c r="L31" s="3"/>
      <c r="M31" s="3"/>
      <c r="N31" s="3"/>
      <c r="O31" s="43"/>
      <c r="P31" s="11"/>
      <c r="Q31" s="12"/>
      <c r="R31" s="60"/>
      <c r="S31" s="12"/>
      <c r="T31" s="13"/>
      <c r="U31" s="7"/>
    </row>
    <row r="32" spans="1:21" ht="16.5" x14ac:dyDescent="0.25">
      <c r="A32" s="45" t="s">
        <v>25</v>
      </c>
      <c r="B32" s="35">
        <f>SUM(B33:B34)</f>
        <v>59</v>
      </c>
      <c r="C32" s="17">
        <f t="shared" ref="C32:O32" si="20">SUM(C33:C34)</f>
        <v>11</v>
      </c>
      <c r="D32" s="36">
        <f t="shared" si="20"/>
        <v>70</v>
      </c>
      <c r="E32" s="35">
        <f t="shared" si="20"/>
        <v>55</v>
      </c>
      <c r="F32" s="17">
        <f t="shared" si="20"/>
        <v>9</v>
      </c>
      <c r="G32" s="17">
        <f t="shared" si="20"/>
        <v>1</v>
      </c>
      <c r="H32" s="17">
        <f t="shared" si="20"/>
        <v>0</v>
      </c>
      <c r="I32" s="17">
        <f t="shared" si="20"/>
        <v>1</v>
      </c>
      <c r="J32" s="36">
        <f t="shared" si="20"/>
        <v>56</v>
      </c>
      <c r="K32" s="414">
        <f t="shared" si="20"/>
        <v>17</v>
      </c>
      <c r="L32" s="17">
        <f t="shared" ref="L32" si="21">SUM(L33:L34)</f>
        <v>17</v>
      </c>
      <c r="M32" s="17">
        <f t="shared" si="20"/>
        <v>537</v>
      </c>
      <c r="N32" s="17">
        <f t="shared" si="20"/>
        <v>526</v>
      </c>
      <c r="O32" s="36">
        <f t="shared" si="20"/>
        <v>906</v>
      </c>
      <c r="P32" s="8">
        <f t="shared" si="17"/>
        <v>16.178571428571427</v>
      </c>
      <c r="Q32" s="9">
        <f t="shared" si="5"/>
        <v>3.8235294117647061</v>
      </c>
      <c r="R32" s="59">
        <f t="shared" si="18"/>
        <v>97.951582867783983</v>
      </c>
      <c r="S32" s="9">
        <f t="shared" si="19"/>
        <v>1.7857142857142856</v>
      </c>
      <c r="T32" s="10">
        <f t="shared" si="6"/>
        <v>0.16923076923076924</v>
      </c>
      <c r="U32" s="7"/>
    </row>
    <row r="33" spans="1:23" ht="16.5" x14ac:dyDescent="0.25">
      <c r="A33" s="46" t="s">
        <v>26</v>
      </c>
      <c r="B33" s="37">
        <v>39</v>
      </c>
      <c r="C33" s="3">
        <v>6</v>
      </c>
      <c r="D33" s="38">
        <f>SUM(B33:C33)</f>
        <v>45</v>
      </c>
      <c r="E33" s="37">
        <v>35</v>
      </c>
      <c r="F33" s="3">
        <v>6</v>
      </c>
      <c r="G33" s="3">
        <v>1</v>
      </c>
      <c r="H33" s="3">
        <v>0</v>
      </c>
      <c r="I33" s="75">
        <f>SUM(G33:H33)</f>
        <v>1</v>
      </c>
      <c r="J33" s="38">
        <f>SUM(E33,I33)</f>
        <v>36</v>
      </c>
      <c r="K33" s="418">
        <v>12</v>
      </c>
      <c r="L33" s="3">
        <v>9</v>
      </c>
      <c r="M33" s="3">
        <v>284</v>
      </c>
      <c r="N33" s="3">
        <v>273</v>
      </c>
      <c r="O33" s="43">
        <v>612</v>
      </c>
      <c r="P33" s="11">
        <f t="shared" si="17"/>
        <v>17</v>
      </c>
      <c r="Q33" s="12">
        <f t="shared" si="5"/>
        <v>3.5</v>
      </c>
      <c r="R33" s="60">
        <f t="shared" si="18"/>
        <v>96.126760563380287</v>
      </c>
      <c r="S33" s="12">
        <f t="shared" si="19"/>
        <v>2.7777777777777777</v>
      </c>
      <c r="T33" s="13">
        <f t="shared" si="6"/>
        <v>0.26190476190476192</v>
      </c>
      <c r="U33" s="7"/>
    </row>
    <row r="34" spans="1:23" ht="16.5" x14ac:dyDescent="0.25">
      <c r="A34" s="46" t="s">
        <v>27</v>
      </c>
      <c r="B34" s="37">
        <v>20</v>
      </c>
      <c r="C34" s="3">
        <v>5</v>
      </c>
      <c r="D34" s="38">
        <f>SUM(B34:C34)</f>
        <v>25</v>
      </c>
      <c r="E34" s="37">
        <v>20</v>
      </c>
      <c r="F34" s="3">
        <v>3</v>
      </c>
      <c r="G34" s="3">
        <v>0</v>
      </c>
      <c r="H34" s="3">
        <v>0</v>
      </c>
      <c r="I34" s="75">
        <f>SUM(G34:H34)</f>
        <v>0</v>
      </c>
      <c r="J34" s="38">
        <f>SUM(E34,I34)</f>
        <v>20</v>
      </c>
      <c r="K34" s="418">
        <v>5</v>
      </c>
      <c r="L34" s="3">
        <v>8</v>
      </c>
      <c r="M34" s="3">
        <v>253</v>
      </c>
      <c r="N34" s="3">
        <v>253</v>
      </c>
      <c r="O34" s="43">
        <v>294</v>
      </c>
      <c r="P34" s="11">
        <f t="shared" si="17"/>
        <v>14.7</v>
      </c>
      <c r="Q34" s="12">
        <f t="shared" si="5"/>
        <v>4.5999999999999996</v>
      </c>
      <c r="R34" s="60">
        <f t="shared" si="18"/>
        <v>100</v>
      </c>
      <c r="S34" s="12">
        <f t="shared" si="19"/>
        <v>0</v>
      </c>
      <c r="T34" s="13">
        <f t="shared" si="6"/>
        <v>0</v>
      </c>
      <c r="U34" s="7"/>
    </row>
    <row r="35" spans="1:23" ht="16.5" hidden="1" customHeight="1" x14ac:dyDescent="0.25">
      <c r="A35" s="46"/>
      <c r="B35" s="37"/>
      <c r="C35" s="3"/>
      <c r="D35" s="38"/>
      <c r="E35" s="37"/>
      <c r="F35" s="3"/>
      <c r="G35" s="3"/>
      <c r="H35" s="3"/>
      <c r="I35" s="331"/>
      <c r="J35" s="38"/>
      <c r="K35" s="415"/>
      <c r="L35" s="3"/>
      <c r="M35" s="3"/>
      <c r="N35" s="3"/>
      <c r="O35" s="43"/>
      <c r="P35" s="11"/>
      <c r="Q35" s="12"/>
      <c r="R35" s="60"/>
      <c r="S35" s="12"/>
      <c r="T35" s="13"/>
      <c r="U35" s="7"/>
    </row>
    <row r="36" spans="1:23" ht="16.5" x14ac:dyDescent="0.25">
      <c r="A36" s="45" t="s">
        <v>28</v>
      </c>
      <c r="B36" s="35">
        <f>SUM(B37:B43)</f>
        <v>10</v>
      </c>
      <c r="C36" s="17">
        <f t="shared" ref="C36:O36" si="22">SUM(C37:C43)</f>
        <v>12</v>
      </c>
      <c r="D36" s="36">
        <f t="shared" si="22"/>
        <v>22</v>
      </c>
      <c r="E36" s="35">
        <f t="shared" si="22"/>
        <v>1</v>
      </c>
      <c r="F36" s="17">
        <f t="shared" si="22"/>
        <v>19</v>
      </c>
      <c r="G36" s="17">
        <f t="shared" si="22"/>
        <v>0</v>
      </c>
      <c r="H36" s="17">
        <f t="shared" si="22"/>
        <v>0</v>
      </c>
      <c r="I36" s="17">
        <f t="shared" si="22"/>
        <v>0</v>
      </c>
      <c r="J36" s="36">
        <f t="shared" si="22"/>
        <v>1</v>
      </c>
      <c r="K36" s="414">
        <f t="shared" si="22"/>
        <v>26</v>
      </c>
      <c r="L36" s="17">
        <f t="shared" ref="L36" si="23">SUM(L37:L43)</f>
        <v>20</v>
      </c>
      <c r="M36" s="17">
        <f t="shared" si="22"/>
        <v>581</v>
      </c>
      <c r="N36" s="17">
        <f t="shared" si="22"/>
        <v>530</v>
      </c>
      <c r="O36" s="36">
        <f t="shared" si="22"/>
        <v>3</v>
      </c>
      <c r="P36" s="8">
        <f t="shared" ref="P36:P43" si="24">IFERROR(O36/SUM(F36,J36),0)</f>
        <v>0.15</v>
      </c>
      <c r="Q36" s="9">
        <f t="shared" si="5"/>
        <v>0.76923076923076927</v>
      </c>
      <c r="R36" s="59">
        <f t="shared" si="18"/>
        <v>91.222030981067121</v>
      </c>
      <c r="S36" s="9">
        <f t="shared" ref="S36:S43" si="25">IFERROR((I36/SUM(F36,J36))*100,0)</f>
        <v>0</v>
      </c>
      <c r="T36" s="10">
        <f t="shared" si="6"/>
        <v>2.5499999999999998</v>
      </c>
      <c r="U36" s="7"/>
    </row>
    <row r="37" spans="1:23" ht="16.5" x14ac:dyDescent="0.25">
      <c r="A37" s="46" t="s">
        <v>29</v>
      </c>
      <c r="B37" s="37">
        <v>5</v>
      </c>
      <c r="C37" s="3">
        <v>5</v>
      </c>
      <c r="D37" s="38">
        <f>SUM(B37:C37)</f>
        <v>10</v>
      </c>
      <c r="E37" s="37">
        <v>0</v>
      </c>
      <c r="F37" s="3">
        <v>10</v>
      </c>
      <c r="G37" s="3">
        <v>0</v>
      </c>
      <c r="H37" s="3">
        <v>0</v>
      </c>
      <c r="I37" s="75">
        <f>SUM(G37:H37)</f>
        <v>0</v>
      </c>
      <c r="J37" s="38">
        <f>SUM(E37,I37)</f>
        <v>0</v>
      </c>
      <c r="K37" s="415">
        <v>9</v>
      </c>
      <c r="L37" s="3">
        <v>9</v>
      </c>
      <c r="M37" s="3">
        <v>270</v>
      </c>
      <c r="N37" s="3">
        <v>262</v>
      </c>
      <c r="O37" s="43">
        <v>0</v>
      </c>
      <c r="P37" s="11">
        <f t="shared" si="24"/>
        <v>0</v>
      </c>
      <c r="Q37" s="60">
        <f t="shared" si="5"/>
        <v>1.1111111111111112</v>
      </c>
      <c r="R37" s="60">
        <f t="shared" si="18"/>
        <v>97.037037037037038</v>
      </c>
      <c r="S37" s="12">
        <f t="shared" si="25"/>
        <v>0</v>
      </c>
      <c r="T37" s="73">
        <f t="shared" si="6"/>
        <v>0.8</v>
      </c>
      <c r="U37" s="7"/>
      <c r="W37" s="54"/>
    </row>
    <row r="38" spans="1:23" ht="16.5" x14ac:dyDescent="0.25">
      <c r="A38" s="46" t="s">
        <v>30</v>
      </c>
      <c r="B38" s="37">
        <v>0</v>
      </c>
      <c r="C38" s="3">
        <v>2</v>
      </c>
      <c r="D38" s="38">
        <f>SUM(B38:C38)</f>
        <v>2</v>
      </c>
      <c r="E38" s="37">
        <v>0</v>
      </c>
      <c r="F38" s="3">
        <v>0</v>
      </c>
      <c r="G38" s="3">
        <v>0</v>
      </c>
      <c r="H38" s="3">
        <v>0</v>
      </c>
      <c r="I38" s="75">
        <f>SUM(G38:H38)</f>
        <v>0</v>
      </c>
      <c r="J38" s="38">
        <f>SUM(E38,I38)</f>
        <v>0</v>
      </c>
      <c r="K38" s="415">
        <v>4</v>
      </c>
      <c r="L38" s="3">
        <v>1</v>
      </c>
      <c r="M38" s="3">
        <v>8</v>
      </c>
      <c r="N38" s="3">
        <v>8</v>
      </c>
      <c r="O38" s="43">
        <v>0</v>
      </c>
      <c r="P38" s="11">
        <f t="shared" si="24"/>
        <v>0</v>
      </c>
      <c r="Q38" s="60">
        <f t="shared" si="5"/>
        <v>0</v>
      </c>
      <c r="R38" s="60">
        <f t="shared" si="18"/>
        <v>100</v>
      </c>
      <c r="S38" s="12">
        <f t="shared" si="25"/>
        <v>0</v>
      </c>
      <c r="T38" s="73" t="e">
        <f t="shared" si="6"/>
        <v>#DIV/0!</v>
      </c>
      <c r="U38" s="7"/>
      <c r="W38" s="54"/>
    </row>
    <row r="39" spans="1:23" ht="16.5" hidden="1" customHeight="1" x14ac:dyDescent="0.25">
      <c r="A39" s="46"/>
      <c r="B39" s="37"/>
      <c r="C39" s="3"/>
      <c r="D39" s="38"/>
      <c r="E39" s="37"/>
      <c r="F39" s="3"/>
      <c r="G39" s="3"/>
      <c r="H39" s="3"/>
      <c r="I39" s="331"/>
      <c r="J39" s="38"/>
      <c r="K39" s="415"/>
      <c r="L39" s="3"/>
      <c r="M39" s="3"/>
      <c r="N39" s="3"/>
      <c r="O39" s="43"/>
      <c r="P39" s="11"/>
      <c r="Q39" s="60"/>
      <c r="R39" s="60"/>
      <c r="S39" s="12"/>
      <c r="T39" s="73"/>
      <c r="U39" s="7"/>
      <c r="W39" s="54"/>
    </row>
    <row r="40" spans="1:23" ht="16.5" x14ac:dyDescent="0.25">
      <c r="A40" s="46" t="s">
        <v>31</v>
      </c>
      <c r="B40" s="37">
        <v>1</v>
      </c>
      <c r="C40" s="3">
        <v>1</v>
      </c>
      <c r="D40" s="38">
        <f>SUM(B40:C40)</f>
        <v>2</v>
      </c>
      <c r="E40" s="37">
        <v>0</v>
      </c>
      <c r="F40" s="3">
        <v>3</v>
      </c>
      <c r="G40" s="3">
        <v>0</v>
      </c>
      <c r="H40" s="3">
        <v>0</v>
      </c>
      <c r="I40" s="75">
        <f>SUM(G40:H40)</f>
        <v>0</v>
      </c>
      <c r="J40" s="38">
        <f>SUM(E40,I40)</f>
        <v>0</v>
      </c>
      <c r="K40" s="415">
        <v>7</v>
      </c>
      <c r="L40" s="3">
        <v>6</v>
      </c>
      <c r="M40" s="3">
        <v>183</v>
      </c>
      <c r="N40" s="3">
        <v>177</v>
      </c>
      <c r="O40" s="43">
        <v>0</v>
      </c>
      <c r="P40" s="11">
        <f t="shared" si="24"/>
        <v>0</v>
      </c>
      <c r="Q40" s="60">
        <f t="shared" si="5"/>
        <v>0.42857142857142855</v>
      </c>
      <c r="R40" s="60">
        <f t="shared" si="18"/>
        <v>96.721311475409834</v>
      </c>
      <c r="S40" s="12">
        <f t="shared" si="25"/>
        <v>0</v>
      </c>
      <c r="T40" s="73">
        <f t="shared" si="6"/>
        <v>2</v>
      </c>
      <c r="U40" s="7"/>
      <c r="W40" s="54"/>
    </row>
    <row r="41" spans="1:23" ht="16.5" hidden="1" customHeight="1" x14ac:dyDescent="0.25">
      <c r="A41" s="46"/>
      <c r="B41" s="37"/>
      <c r="C41" s="3"/>
      <c r="D41" s="38"/>
      <c r="E41" s="37"/>
      <c r="F41" s="3"/>
      <c r="G41" s="3"/>
      <c r="H41" s="3"/>
      <c r="I41" s="331"/>
      <c r="J41" s="38"/>
      <c r="K41" s="415"/>
      <c r="L41" s="3"/>
      <c r="M41" s="3"/>
      <c r="N41" s="3"/>
      <c r="O41" s="43"/>
      <c r="P41" s="11"/>
      <c r="Q41" s="60"/>
      <c r="R41" s="60"/>
      <c r="S41" s="12"/>
      <c r="T41" s="73"/>
      <c r="U41" s="7"/>
      <c r="W41" s="54"/>
    </row>
    <row r="42" spans="1:23" ht="16.5" x14ac:dyDescent="0.25">
      <c r="A42" s="46" t="s">
        <v>32</v>
      </c>
      <c r="B42" s="37">
        <v>4</v>
      </c>
      <c r="C42" s="3">
        <v>4</v>
      </c>
      <c r="D42" s="38">
        <f>SUM(B42:C42)</f>
        <v>8</v>
      </c>
      <c r="E42" s="37">
        <v>1</v>
      </c>
      <c r="F42" s="3">
        <v>6</v>
      </c>
      <c r="G42" s="3">
        <v>0</v>
      </c>
      <c r="H42" s="3">
        <v>0</v>
      </c>
      <c r="I42" s="75">
        <f>SUM(G42:H42)</f>
        <v>0</v>
      </c>
      <c r="J42" s="38">
        <f>SUM(E42,I42)</f>
        <v>1</v>
      </c>
      <c r="K42" s="415">
        <v>3</v>
      </c>
      <c r="L42" s="3">
        <v>3</v>
      </c>
      <c r="M42" s="3">
        <v>90</v>
      </c>
      <c r="N42" s="3">
        <v>53</v>
      </c>
      <c r="O42" s="43">
        <v>3</v>
      </c>
      <c r="P42" s="11">
        <f t="shared" si="24"/>
        <v>0.42857142857142855</v>
      </c>
      <c r="Q42" s="60">
        <f t="shared" si="5"/>
        <v>2.3333333333333335</v>
      </c>
      <c r="R42" s="60">
        <f t="shared" si="18"/>
        <v>58.888888888888893</v>
      </c>
      <c r="S42" s="12">
        <f t="shared" si="25"/>
        <v>0</v>
      </c>
      <c r="T42" s="73">
        <f t="shared" si="6"/>
        <v>5.2857142857142856</v>
      </c>
      <c r="U42" s="7"/>
      <c r="W42" s="54"/>
    </row>
    <row r="43" spans="1:23" ht="17.25" thickBot="1" x14ac:dyDescent="0.3">
      <c r="A43" s="198" t="s">
        <v>33</v>
      </c>
      <c r="B43" s="199">
        <v>0</v>
      </c>
      <c r="C43" s="200">
        <v>0</v>
      </c>
      <c r="D43" s="201">
        <f>SUM(B43:C43)</f>
        <v>0</v>
      </c>
      <c r="E43" s="199">
        <v>0</v>
      </c>
      <c r="F43" s="200">
        <v>0</v>
      </c>
      <c r="G43" s="200">
        <v>0</v>
      </c>
      <c r="H43" s="200">
        <v>0</v>
      </c>
      <c r="I43" s="202">
        <f>SUM(G43:H43)</f>
        <v>0</v>
      </c>
      <c r="J43" s="201">
        <f>SUM(E43,I43)</f>
        <v>0</v>
      </c>
      <c r="K43" s="419">
        <v>3</v>
      </c>
      <c r="L43" s="3">
        <v>1</v>
      </c>
      <c r="M43" s="200">
        <v>30</v>
      </c>
      <c r="N43" s="200">
        <v>30</v>
      </c>
      <c r="O43" s="204">
        <v>0</v>
      </c>
      <c r="P43" s="205">
        <f t="shared" si="24"/>
        <v>0</v>
      </c>
      <c r="Q43" s="206">
        <f t="shared" si="5"/>
        <v>0</v>
      </c>
      <c r="R43" s="206">
        <f t="shared" si="18"/>
        <v>100</v>
      </c>
      <c r="S43" s="207">
        <f t="shared" si="25"/>
        <v>0</v>
      </c>
      <c r="T43" s="308" t="e">
        <f t="shared" si="6"/>
        <v>#DIV/0!</v>
      </c>
      <c r="U43" s="7"/>
      <c r="W43" s="54"/>
    </row>
    <row r="44" spans="1:23" ht="16.5" hidden="1" customHeight="1" x14ac:dyDescent="0.25">
      <c r="A44" s="333"/>
      <c r="B44" s="203"/>
      <c r="C44" s="200"/>
      <c r="D44" s="334"/>
      <c r="E44" s="203"/>
      <c r="F44" s="200"/>
      <c r="G44" s="200"/>
      <c r="H44" s="200"/>
      <c r="I44" s="202"/>
      <c r="J44" s="334"/>
      <c r="K44" s="203"/>
      <c r="L44" s="203"/>
      <c r="M44" s="200"/>
      <c r="N44" s="200"/>
      <c r="O44" s="310"/>
      <c r="P44" s="335"/>
      <c r="Q44" s="206"/>
      <c r="R44" s="206"/>
      <c r="S44" s="207"/>
      <c r="T44" s="337"/>
      <c r="U44" s="7"/>
      <c r="W44" s="54"/>
    </row>
    <row r="45" spans="1:23" ht="17.25" thickBot="1" x14ac:dyDescent="0.3">
      <c r="A45" s="385" t="s">
        <v>695</v>
      </c>
      <c r="B45" s="386">
        <v>0</v>
      </c>
      <c r="C45" s="386">
        <v>0</v>
      </c>
      <c r="D45" s="387">
        <v>0</v>
      </c>
      <c r="E45" s="386">
        <v>0</v>
      </c>
      <c r="F45" s="386">
        <v>0</v>
      </c>
      <c r="G45" s="396">
        <v>2</v>
      </c>
      <c r="H45" s="397">
        <v>0</v>
      </c>
      <c r="I45" s="387">
        <f>G45+H45</f>
        <v>2</v>
      </c>
      <c r="J45" s="387">
        <v>0</v>
      </c>
      <c r="K45" s="386">
        <v>0</v>
      </c>
      <c r="L45" s="386">
        <v>0</v>
      </c>
      <c r="M45" s="386">
        <v>0</v>
      </c>
      <c r="N45" s="386">
        <v>0</v>
      </c>
      <c r="O45" s="386">
        <v>0</v>
      </c>
      <c r="P45" s="392">
        <v>0</v>
      </c>
      <c r="Q45" s="393">
        <v>0</v>
      </c>
      <c r="R45" s="393">
        <v>0</v>
      </c>
      <c r="S45" s="392">
        <v>0</v>
      </c>
      <c r="T45" s="395">
        <v>0</v>
      </c>
      <c r="U45" s="7"/>
      <c r="W45" s="54"/>
    </row>
    <row r="46" spans="1:23" ht="16.5" x14ac:dyDescent="0.25">
      <c r="A46" s="339" t="s">
        <v>750</v>
      </c>
      <c r="B46" s="288"/>
      <c r="C46" s="288"/>
      <c r="D46" s="341"/>
      <c r="E46" s="288"/>
      <c r="F46" s="288"/>
      <c r="G46" s="340"/>
      <c r="H46" s="288"/>
      <c r="I46" s="341"/>
      <c r="J46" s="341"/>
      <c r="K46" s="288"/>
      <c r="L46" s="288"/>
      <c r="M46" s="288"/>
      <c r="N46" s="288"/>
      <c r="O46" s="288"/>
      <c r="P46" s="289"/>
      <c r="Q46" s="290"/>
      <c r="R46" s="290"/>
      <c r="S46" s="289"/>
      <c r="T46" s="289"/>
      <c r="U46" s="7"/>
      <c r="W46" s="54"/>
    </row>
    <row r="47" spans="1:23" ht="15.75" thickBot="1" x14ac:dyDescent="0.3">
      <c r="A47" s="1" t="s">
        <v>58</v>
      </c>
    </row>
    <row r="48" spans="1:23" ht="16.5" x14ac:dyDescent="0.25">
      <c r="A48" s="28" t="s">
        <v>59</v>
      </c>
      <c r="B48" s="29">
        <f>SUM(B49:B51)</f>
        <v>10</v>
      </c>
      <c r="C48" s="29">
        <f t="shared" ref="C48:O48" si="26">SUM(C49:C51)</f>
        <v>10</v>
      </c>
      <c r="D48" s="29">
        <f t="shared" si="26"/>
        <v>20</v>
      </c>
      <c r="E48" s="29">
        <f t="shared" si="26"/>
        <v>1</v>
      </c>
      <c r="F48" s="29">
        <f t="shared" si="26"/>
        <v>19</v>
      </c>
      <c r="G48" s="29">
        <f t="shared" si="26"/>
        <v>0</v>
      </c>
      <c r="H48" s="29">
        <f t="shared" si="26"/>
        <v>0</v>
      </c>
      <c r="I48" s="29">
        <f t="shared" si="26"/>
        <v>0</v>
      </c>
      <c r="J48" s="29">
        <f t="shared" si="26"/>
        <v>1</v>
      </c>
      <c r="K48" s="29">
        <f t="shared" ref="K48" si="27">SUM(K49:K51)</f>
        <v>19</v>
      </c>
      <c r="L48" s="29">
        <f t="shared" ref="L48" si="28">SUM(L49:L51)</f>
        <v>18</v>
      </c>
      <c r="M48" s="29">
        <f t="shared" si="26"/>
        <v>543</v>
      </c>
      <c r="N48" s="29">
        <f t="shared" si="26"/>
        <v>492</v>
      </c>
      <c r="O48" s="34">
        <f t="shared" si="26"/>
        <v>307</v>
      </c>
      <c r="P48" s="30">
        <f>IFERROR(O48/SUM(F48,J48),0)</f>
        <v>15.35</v>
      </c>
      <c r="Q48" s="31">
        <f>(E48+F48+G48+H48)/K48</f>
        <v>1.0526315789473684</v>
      </c>
      <c r="R48" s="31">
        <f>IFERROR((N48/M48)*100,0)</f>
        <v>90.607734806629836</v>
      </c>
      <c r="S48" s="31">
        <f>IFERROR((I48/SUM(F48,J48))*100,0)</f>
        <v>0</v>
      </c>
      <c r="T48" s="32">
        <f>(M48-N48)/(E48+F48+G48+H48)</f>
        <v>2.5499999999999998</v>
      </c>
    </row>
    <row r="49" spans="1:20" ht="16.5" x14ac:dyDescent="0.25">
      <c r="A49" s="4" t="str">
        <f>A37</f>
        <v>NEO UCI</v>
      </c>
      <c r="B49" s="3">
        <f t="shared" ref="B49:N49" si="29">B37</f>
        <v>5</v>
      </c>
      <c r="C49" s="3">
        <f t="shared" si="29"/>
        <v>5</v>
      </c>
      <c r="D49" s="75">
        <f t="shared" si="29"/>
        <v>10</v>
      </c>
      <c r="E49" s="3">
        <f t="shared" si="29"/>
        <v>0</v>
      </c>
      <c r="F49" s="3">
        <f t="shared" si="29"/>
        <v>10</v>
      </c>
      <c r="G49" s="3">
        <f t="shared" si="29"/>
        <v>0</v>
      </c>
      <c r="H49" s="3">
        <f t="shared" si="29"/>
        <v>0</v>
      </c>
      <c r="I49" s="75">
        <f t="shared" si="29"/>
        <v>0</v>
      </c>
      <c r="J49" s="75">
        <f t="shared" si="29"/>
        <v>0</v>
      </c>
      <c r="K49" s="3">
        <f t="shared" si="29"/>
        <v>9</v>
      </c>
      <c r="L49" s="3">
        <f t="shared" ref="L49" si="30">L37</f>
        <v>9</v>
      </c>
      <c r="M49" s="3">
        <f t="shared" si="29"/>
        <v>270</v>
      </c>
      <c r="N49" s="3">
        <f t="shared" si="29"/>
        <v>262</v>
      </c>
      <c r="O49" s="6">
        <v>191</v>
      </c>
      <c r="P49" s="11">
        <f>IFERROR(O49/SUM(F49,J49),0)</f>
        <v>19.100000000000001</v>
      </c>
      <c r="Q49" s="60">
        <f>(E49+F49+G49+H49)/K49</f>
        <v>1.1111111111111112</v>
      </c>
      <c r="R49" s="60">
        <f>IFERROR((N49/M49)*100,0)</f>
        <v>97.037037037037038</v>
      </c>
      <c r="S49" s="12">
        <f>IFERROR((I49/SUM(F49,J49))*100,0)</f>
        <v>0</v>
      </c>
      <c r="T49" s="13">
        <f>(M49-N49)/(E49+F49+G49+H49)</f>
        <v>0.8</v>
      </c>
    </row>
    <row r="50" spans="1:20" ht="16.5" x14ac:dyDescent="0.25">
      <c r="A50" s="4" t="str">
        <f t="shared" ref="A50:N50" si="31">A40</f>
        <v>PED. UTI</v>
      </c>
      <c r="B50" s="3">
        <f t="shared" si="31"/>
        <v>1</v>
      </c>
      <c r="C50" s="3">
        <f t="shared" si="31"/>
        <v>1</v>
      </c>
      <c r="D50" s="75">
        <f t="shared" si="31"/>
        <v>2</v>
      </c>
      <c r="E50" s="3">
        <f t="shared" si="31"/>
        <v>0</v>
      </c>
      <c r="F50" s="3">
        <f t="shared" si="31"/>
        <v>3</v>
      </c>
      <c r="G50" s="3">
        <f t="shared" si="31"/>
        <v>0</v>
      </c>
      <c r="H50" s="3">
        <f t="shared" si="31"/>
        <v>0</v>
      </c>
      <c r="I50" s="75">
        <f t="shared" si="31"/>
        <v>0</v>
      </c>
      <c r="J50" s="75">
        <f t="shared" si="31"/>
        <v>0</v>
      </c>
      <c r="K50" s="3">
        <f t="shared" si="31"/>
        <v>7</v>
      </c>
      <c r="L50" s="3">
        <f t="shared" ref="L50" si="32">L40</f>
        <v>6</v>
      </c>
      <c r="M50" s="3">
        <f t="shared" si="31"/>
        <v>183</v>
      </c>
      <c r="N50" s="3">
        <f t="shared" si="31"/>
        <v>177</v>
      </c>
      <c r="O50" s="6">
        <v>97</v>
      </c>
      <c r="P50" s="11">
        <f>IFERROR(O50/SUM(F50,J50),0)</f>
        <v>32.333333333333336</v>
      </c>
      <c r="Q50" s="60">
        <f>(E50+F50+G50+H50)/K50</f>
        <v>0.42857142857142855</v>
      </c>
      <c r="R50" s="60">
        <f>IFERROR((N50/M50)*100,0)</f>
        <v>96.721311475409834</v>
      </c>
      <c r="S50" s="12">
        <f>IFERROR((I50/SUM(F50,J50))*100,0)</f>
        <v>0</v>
      </c>
      <c r="T50" s="13">
        <f>(M50-N50)/(E50+F50+G50+H50)</f>
        <v>2</v>
      </c>
    </row>
    <row r="51" spans="1:20" ht="17.25" thickBot="1" x14ac:dyDescent="0.3">
      <c r="A51" s="4" t="str">
        <f>A42</f>
        <v>OBST.  UCI MUJER</v>
      </c>
      <c r="B51" s="3">
        <f t="shared" ref="B51:N51" si="33">B42</f>
        <v>4</v>
      </c>
      <c r="C51" s="3">
        <f t="shared" si="33"/>
        <v>4</v>
      </c>
      <c r="D51" s="75">
        <f t="shared" si="33"/>
        <v>8</v>
      </c>
      <c r="E51" s="3">
        <f t="shared" si="33"/>
        <v>1</v>
      </c>
      <c r="F51" s="3">
        <f t="shared" si="33"/>
        <v>6</v>
      </c>
      <c r="G51" s="3">
        <f t="shared" si="33"/>
        <v>0</v>
      </c>
      <c r="H51" s="3">
        <f t="shared" si="33"/>
        <v>0</v>
      </c>
      <c r="I51" s="75">
        <f t="shared" si="33"/>
        <v>0</v>
      </c>
      <c r="J51" s="75">
        <f t="shared" si="33"/>
        <v>1</v>
      </c>
      <c r="K51" s="3">
        <f t="shared" si="33"/>
        <v>3</v>
      </c>
      <c r="L51" s="3">
        <f t="shared" ref="L51" si="34">L42</f>
        <v>3</v>
      </c>
      <c r="M51" s="3">
        <f t="shared" si="33"/>
        <v>90</v>
      </c>
      <c r="N51" s="3">
        <f t="shared" si="33"/>
        <v>53</v>
      </c>
      <c r="O51" s="6">
        <v>19</v>
      </c>
      <c r="P51" s="14">
        <f>IFERROR(O51/SUM(F51,J51),0)</f>
        <v>2.7142857142857144</v>
      </c>
      <c r="Q51" s="61">
        <f>(E51+F51+G51+H51)/K51</f>
        <v>2.3333333333333335</v>
      </c>
      <c r="R51" s="61">
        <f>IFERROR((N51/M51)*100,0)</f>
        <v>58.888888888888893</v>
      </c>
      <c r="S51" s="15">
        <f>IFERROR((I51/SUM(F51,J51))*100,0)</f>
        <v>0</v>
      </c>
      <c r="T51" s="16">
        <f>(M51-N51)/(E51+F51+G51+H51)</f>
        <v>5.2857142857142856</v>
      </c>
    </row>
    <row r="54" spans="1:20" ht="16.5" x14ac:dyDescent="0.25">
      <c r="A54" s="495" t="s">
        <v>61</v>
      </c>
      <c r="B54" s="5" t="s">
        <v>1</v>
      </c>
      <c r="C54" s="5" t="s">
        <v>64</v>
      </c>
    </row>
    <row r="55" spans="1:20" x14ac:dyDescent="0.25">
      <c r="A55" s="495"/>
      <c r="B55" s="3">
        <v>404</v>
      </c>
      <c r="C55" s="3">
        <v>403</v>
      </c>
    </row>
    <row r="56" spans="1:20" ht="16.5" x14ac:dyDescent="0.25">
      <c r="A56" s="495" t="s">
        <v>62</v>
      </c>
      <c r="B56" s="5" t="s">
        <v>1</v>
      </c>
      <c r="C56" s="5" t="s">
        <v>64</v>
      </c>
    </row>
    <row r="57" spans="1:20" x14ac:dyDescent="0.25">
      <c r="A57" s="495"/>
      <c r="B57" s="3">
        <v>12</v>
      </c>
      <c r="C57" s="3">
        <v>18</v>
      </c>
    </row>
    <row r="58" spans="1:20" ht="16.5" x14ac:dyDescent="0.25">
      <c r="A58" s="495" t="s">
        <v>63</v>
      </c>
      <c r="B58" s="5" t="s">
        <v>65</v>
      </c>
      <c r="C58" s="5" t="s">
        <v>66</v>
      </c>
    </row>
    <row r="59" spans="1:20" x14ac:dyDescent="0.25">
      <c r="A59" s="495"/>
      <c r="B59" s="3">
        <v>219</v>
      </c>
      <c r="C59" s="3">
        <v>169</v>
      </c>
    </row>
    <row r="60" spans="1:20" ht="15" x14ac:dyDescent="0.25">
      <c r="A60" s="495"/>
      <c r="B60" s="496">
        <f>SUM(B59:C59)</f>
        <v>388</v>
      </c>
      <c r="C60" s="496"/>
    </row>
    <row r="64" spans="1:20" ht="15" customHeight="1" x14ac:dyDescent="0.25">
      <c r="C64" s="536" t="s">
        <v>298</v>
      </c>
      <c r="D64" s="536"/>
      <c r="E64" s="536"/>
      <c r="F64" s="536"/>
      <c r="G64" s="536"/>
      <c r="H64" s="536"/>
      <c r="I64" s="536"/>
      <c r="J64" s="536"/>
      <c r="K64" s="536"/>
      <c r="L64" s="536"/>
      <c r="M64" s="536"/>
    </row>
    <row r="65" spans="3:13" ht="15" x14ac:dyDescent="0.25">
      <c r="C65" s="150" t="s">
        <v>270</v>
      </c>
      <c r="D65" s="555" t="s">
        <v>364</v>
      </c>
      <c r="E65" s="555"/>
      <c r="F65" s="555"/>
      <c r="G65" s="149" t="s">
        <v>274</v>
      </c>
      <c r="H65" s="150" t="s">
        <v>332</v>
      </c>
      <c r="I65" s="150" t="s">
        <v>333</v>
      </c>
      <c r="J65" s="555" t="s">
        <v>296</v>
      </c>
      <c r="K65" s="555"/>
      <c r="L65" s="555"/>
      <c r="M65" s="555"/>
    </row>
    <row r="66" spans="3:13" ht="15" x14ac:dyDescent="0.25">
      <c r="C66" s="67" t="s">
        <v>334</v>
      </c>
      <c r="D66" s="67" t="s">
        <v>335</v>
      </c>
      <c r="E66" s="68"/>
      <c r="F66" s="68"/>
      <c r="G66" s="69">
        <v>73</v>
      </c>
      <c r="H66" s="67" t="s">
        <v>350</v>
      </c>
      <c r="I66" s="67" t="s">
        <v>351</v>
      </c>
      <c r="J66" s="67" t="s">
        <v>121</v>
      </c>
      <c r="K66" s="68"/>
      <c r="L66" s="68"/>
      <c r="M66" s="68"/>
    </row>
    <row r="67" spans="3:13" ht="15" x14ac:dyDescent="0.25">
      <c r="C67" s="67" t="s">
        <v>165</v>
      </c>
      <c r="D67" s="67" t="s">
        <v>166</v>
      </c>
      <c r="E67" s="68"/>
      <c r="F67" s="68"/>
      <c r="G67" s="69">
        <v>57</v>
      </c>
      <c r="H67" s="67" t="s">
        <v>193</v>
      </c>
      <c r="I67" s="67" t="s">
        <v>352</v>
      </c>
      <c r="J67" s="67" t="s">
        <v>208</v>
      </c>
      <c r="K67" s="68"/>
      <c r="L67" s="68"/>
      <c r="M67" s="68"/>
    </row>
    <row r="68" spans="3:13" ht="15" x14ac:dyDescent="0.25">
      <c r="C68" s="67" t="s">
        <v>336</v>
      </c>
      <c r="D68" s="67" t="s">
        <v>337</v>
      </c>
      <c r="E68" s="68"/>
      <c r="F68" s="68"/>
      <c r="G68" s="69">
        <v>68</v>
      </c>
      <c r="H68" s="67" t="s">
        <v>353</v>
      </c>
      <c r="I68" s="67" t="s">
        <v>354</v>
      </c>
      <c r="J68" s="67" t="s">
        <v>110</v>
      </c>
      <c r="K68" s="68"/>
      <c r="L68" s="68"/>
      <c r="M68" s="68"/>
    </row>
    <row r="69" spans="3:13" ht="15" x14ac:dyDescent="0.25">
      <c r="C69" s="67" t="s">
        <v>338</v>
      </c>
      <c r="D69" s="67" t="s">
        <v>339</v>
      </c>
      <c r="E69" s="68"/>
      <c r="F69" s="68"/>
      <c r="G69" s="69">
        <v>36</v>
      </c>
      <c r="H69" s="67" t="s">
        <v>355</v>
      </c>
      <c r="I69" s="67" t="s">
        <v>356</v>
      </c>
      <c r="J69" s="67" t="s">
        <v>110</v>
      </c>
      <c r="K69" s="68"/>
      <c r="L69" s="68"/>
      <c r="M69" s="68"/>
    </row>
    <row r="70" spans="3:13" ht="15" x14ac:dyDescent="0.25">
      <c r="C70" s="67" t="s">
        <v>340</v>
      </c>
      <c r="D70" s="67" t="s">
        <v>341</v>
      </c>
      <c r="E70" s="68"/>
      <c r="F70" s="68"/>
      <c r="G70" s="69">
        <v>151</v>
      </c>
      <c r="H70" s="67" t="s">
        <v>357</v>
      </c>
      <c r="I70" s="67" t="s">
        <v>358</v>
      </c>
      <c r="J70" s="67" t="s">
        <v>110</v>
      </c>
      <c r="K70" s="68"/>
      <c r="L70" s="68"/>
      <c r="M70" s="68"/>
    </row>
    <row r="71" spans="3:13" ht="15" x14ac:dyDescent="0.25">
      <c r="C71" s="67" t="s">
        <v>342</v>
      </c>
      <c r="D71" s="67" t="s">
        <v>343</v>
      </c>
      <c r="E71" s="68"/>
      <c r="F71" s="68"/>
      <c r="G71" s="69">
        <v>71</v>
      </c>
      <c r="H71" s="67" t="s">
        <v>279</v>
      </c>
      <c r="I71" s="67" t="s">
        <v>328</v>
      </c>
      <c r="J71" s="67" t="s">
        <v>110</v>
      </c>
      <c r="K71" s="68"/>
      <c r="L71" s="68"/>
      <c r="M71" s="68"/>
    </row>
    <row r="72" spans="3:13" ht="15" x14ac:dyDescent="0.25">
      <c r="C72" s="67" t="s">
        <v>344</v>
      </c>
      <c r="D72" s="67" t="s">
        <v>345</v>
      </c>
      <c r="E72" s="68"/>
      <c r="F72" s="68"/>
      <c r="G72" s="69">
        <v>111</v>
      </c>
      <c r="H72" s="67" t="s">
        <v>196</v>
      </c>
      <c r="I72" s="67" t="s">
        <v>359</v>
      </c>
      <c r="J72" s="67" t="s">
        <v>121</v>
      </c>
      <c r="K72" s="68"/>
      <c r="L72" s="68"/>
      <c r="M72" s="68"/>
    </row>
    <row r="73" spans="3:13" ht="15" x14ac:dyDescent="0.25">
      <c r="C73" s="67" t="s">
        <v>83</v>
      </c>
      <c r="D73" s="67" t="s">
        <v>84</v>
      </c>
      <c r="E73" s="68"/>
      <c r="F73" s="68"/>
      <c r="G73" s="69">
        <v>72</v>
      </c>
      <c r="H73" s="67" t="s">
        <v>360</v>
      </c>
      <c r="I73" s="67" t="s">
        <v>359</v>
      </c>
      <c r="J73" s="67" t="s">
        <v>91</v>
      </c>
      <c r="K73" s="68"/>
      <c r="L73" s="68"/>
      <c r="M73" s="68"/>
    </row>
    <row r="74" spans="3:13" ht="15" x14ac:dyDescent="0.25">
      <c r="C74" s="67" t="s">
        <v>346</v>
      </c>
      <c r="D74" s="67" t="s">
        <v>347</v>
      </c>
      <c r="E74" s="68"/>
      <c r="F74" s="68"/>
      <c r="G74" s="69">
        <v>41</v>
      </c>
      <c r="H74" s="67" t="s">
        <v>361</v>
      </c>
      <c r="I74" s="67" t="s">
        <v>362</v>
      </c>
      <c r="J74" s="67" t="s">
        <v>91</v>
      </c>
      <c r="K74" s="68"/>
      <c r="L74" s="68"/>
      <c r="M74" s="68"/>
    </row>
    <row r="75" spans="3:13" ht="15" x14ac:dyDescent="0.25">
      <c r="C75" s="67" t="s">
        <v>348</v>
      </c>
      <c r="D75" s="67" t="s">
        <v>349</v>
      </c>
      <c r="E75" s="68"/>
      <c r="F75" s="68"/>
      <c r="G75" s="69">
        <v>127</v>
      </c>
      <c r="H75" s="67" t="s">
        <v>133</v>
      </c>
      <c r="I75" s="67" t="s">
        <v>363</v>
      </c>
      <c r="J75" s="67" t="s">
        <v>110</v>
      </c>
      <c r="K75" s="68"/>
      <c r="L75" s="68"/>
      <c r="M75" s="68"/>
    </row>
  </sheetData>
  <mergeCells count="31">
    <mergeCell ref="A3:T3"/>
    <mergeCell ref="A4:T4"/>
    <mergeCell ref="A5:T5"/>
    <mergeCell ref="A9:A11"/>
    <mergeCell ref="B9:D9"/>
    <mergeCell ref="E9:J9"/>
    <mergeCell ref="K9:K11"/>
    <mergeCell ref="M9:M11"/>
    <mergeCell ref="N9:N11"/>
    <mergeCell ref="O9:O11"/>
    <mergeCell ref="P9:T9"/>
    <mergeCell ref="B10:B11"/>
    <mergeCell ref="C10:C11"/>
    <mergeCell ref="D10:D11"/>
    <mergeCell ref="E10:E11"/>
    <mergeCell ref="T10:T11"/>
    <mergeCell ref="A56:A57"/>
    <mergeCell ref="A58:A60"/>
    <mergeCell ref="B60:C60"/>
    <mergeCell ref="D65:F65"/>
    <mergeCell ref="J65:M65"/>
    <mergeCell ref="C64:M64"/>
    <mergeCell ref="R10:R11"/>
    <mergeCell ref="S10:S11"/>
    <mergeCell ref="A54:A55"/>
    <mergeCell ref="P10:P11"/>
    <mergeCell ref="Q10:Q11"/>
    <mergeCell ref="F10:F11"/>
    <mergeCell ref="G10:I10"/>
    <mergeCell ref="J10:J11"/>
    <mergeCell ref="L9:L11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W80"/>
  <sheetViews>
    <sheetView topLeftCell="A4" zoomScale="75" zoomScaleNormal="75" workbookViewId="0">
      <pane xSplit="1" ySplit="9" topLeftCell="B24" activePane="bottomRight" state="frozen"/>
      <selection activeCell="A4" sqref="A4"/>
      <selection pane="topRight" activeCell="B4" sqref="B4"/>
      <selection pane="bottomLeft" activeCell="A13" sqref="A13"/>
      <selection pane="bottomRight" activeCell="A45" sqref="A45"/>
    </sheetView>
  </sheetViews>
  <sheetFormatPr baseColWidth="10" defaultRowHeight="14.25" x14ac:dyDescent="0.25"/>
  <cols>
    <col min="1" max="1" width="41.42578125" style="1" customWidth="1"/>
    <col min="2" max="7" width="9.7109375" style="1" customWidth="1"/>
    <col min="8" max="8" width="10.42578125" style="1" customWidth="1"/>
    <col min="9" max="11" width="9.7109375" style="1" customWidth="1"/>
    <col min="12" max="12" width="11.5703125" style="107" customWidth="1"/>
    <col min="13" max="15" width="9.7109375" style="1" customWidth="1"/>
    <col min="16" max="20" width="10.7109375" style="1" customWidth="1"/>
    <col min="21" max="21" width="13.7109375" style="1" customWidth="1"/>
    <col min="22" max="22" width="8.140625" style="1" customWidth="1"/>
    <col min="23" max="23" width="17.28515625" style="1" customWidth="1"/>
    <col min="24" max="16384" width="11.42578125" style="1"/>
  </cols>
  <sheetData>
    <row r="3" spans="1:22" ht="15.75" x14ac:dyDescent="0.25">
      <c r="A3" s="510" t="s">
        <v>146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</row>
    <row r="4" spans="1:22" ht="15.75" x14ac:dyDescent="0.25">
      <c r="A4" s="510" t="s">
        <v>147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</row>
    <row r="5" spans="1:22" ht="15.75" x14ac:dyDescent="0.25">
      <c r="A5" s="510" t="s">
        <v>228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</row>
    <row r="7" spans="1:22" x14ac:dyDescent="0.25">
      <c r="A7" s="33" t="s">
        <v>45</v>
      </c>
    </row>
    <row r="8" spans="1:22" ht="15" thickBot="1" x14ac:dyDescent="0.3">
      <c r="A8" s="33" t="s">
        <v>46</v>
      </c>
    </row>
    <row r="9" spans="1:22" s="2" customFormat="1" ht="16.5" customHeight="1" x14ac:dyDescent="0.25">
      <c r="A9" s="512" t="s">
        <v>34</v>
      </c>
      <c r="B9" s="515" t="s">
        <v>48</v>
      </c>
      <c r="C9" s="516"/>
      <c r="D9" s="517"/>
      <c r="E9" s="518" t="s">
        <v>10</v>
      </c>
      <c r="F9" s="519"/>
      <c r="G9" s="519"/>
      <c r="H9" s="519"/>
      <c r="I9" s="519"/>
      <c r="J9" s="520"/>
      <c r="K9" s="521" t="s">
        <v>222</v>
      </c>
      <c r="L9" s="562" t="s">
        <v>223</v>
      </c>
      <c r="M9" s="524" t="s">
        <v>39</v>
      </c>
      <c r="N9" s="524" t="s">
        <v>36</v>
      </c>
      <c r="O9" s="527" t="s">
        <v>37</v>
      </c>
      <c r="P9" s="528" t="s">
        <v>38</v>
      </c>
      <c r="Q9" s="529"/>
      <c r="R9" s="529"/>
      <c r="S9" s="529"/>
      <c r="T9" s="540"/>
      <c r="U9" s="557" t="s">
        <v>224</v>
      </c>
      <c r="V9" s="560" t="s">
        <v>225</v>
      </c>
    </row>
    <row r="10" spans="1:22" s="2" customFormat="1" ht="16.5" customHeight="1" x14ac:dyDescent="0.25">
      <c r="A10" s="513"/>
      <c r="B10" s="530" t="s">
        <v>1</v>
      </c>
      <c r="C10" s="532" t="s">
        <v>2</v>
      </c>
      <c r="D10" s="534" t="s">
        <v>3</v>
      </c>
      <c r="E10" s="522" t="s">
        <v>4</v>
      </c>
      <c r="F10" s="503" t="s">
        <v>5</v>
      </c>
      <c r="G10" s="505" t="s">
        <v>9</v>
      </c>
      <c r="H10" s="505"/>
      <c r="I10" s="505"/>
      <c r="J10" s="506" t="s">
        <v>8</v>
      </c>
      <c r="K10" s="522"/>
      <c r="L10" s="563"/>
      <c r="M10" s="525"/>
      <c r="N10" s="525"/>
      <c r="O10" s="506"/>
      <c r="P10" s="508" t="s">
        <v>41</v>
      </c>
      <c r="Q10" s="497" t="s">
        <v>40</v>
      </c>
      <c r="R10" s="497" t="s">
        <v>43</v>
      </c>
      <c r="S10" s="497" t="s">
        <v>42</v>
      </c>
      <c r="T10" s="534" t="s">
        <v>44</v>
      </c>
      <c r="U10" s="558"/>
      <c r="V10" s="502"/>
    </row>
    <row r="11" spans="1:22" s="2" customFormat="1" ht="61.5" customHeight="1" thickBot="1" x14ac:dyDescent="0.3">
      <c r="A11" s="514"/>
      <c r="B11" s="531"/>
      <c r="C11" s="533"/>
      <c r="D11" s="535"/>
      <c r="E11" s="523"/>
      <c r="F11" s="504"/>
      <c r="G11" s="111" t="s">
        <v>6</v>
      </c>
      <c r="H11" s="100" t="s">
        <v>7</v>
      </c>
      <c r="I11" s="99" t="s">
        <v>47</v>
      </c>
      <c r="J11" s="507"/>
      <c r="K11" s="523"/>
      <c r="L11" s="564"/>
      <c r="M11" s="526"/>
      <c r="N11" s="526"/>
      <c r="O11" s="507"/>
      <c r="P11" s="509"/>
      <c r="Q11" s="498"/>
      <c r="R11" s="498"/>
      <c r="S11" s="498"/>
      <c r="T11" s="535"/>
      <c r="U11" s="559"/>
      <c r="V11" s="561"/>
    </row>
    <row r="12" spans="1:22" ht="16.5" x14ac:dyDescent="0.25">
      <c r="A12" s="48" t="s">
        <v>11</v>
      </c>
      <c r="B12" s="49">
        <f t="shared" ref="B12:H12" si="0">SUM(B13,B22,B27,B32,B36)</f>
        <v>716</v>
      </c>
      <c r="C12" s="50">
        <f t="shared" si="0"/>
        <v>226</v>
      </c>
      <c r="D12" s="51">
        <f t="shared" si="0"/>
        <v>942</v>
      </c>
      <c r="E12" s="49">
        <f t="shared" si="0"/>
        <v>714</v>
      </c>
      <c r="F12" s="50">
        <f t="shared" si="0"/>
        <v>227</v>
      </c>
      <c r="G12" s="50">
        <f t="shared" si="0"/>
        <v>2</v>
      </c>
      <c r="H12" s="50">
        <f t="shared" si="0"/>
        <v>3</v>
      </c>
      <c r="I12" s="50">
        <f>G12+H12</f>
        <v>5</v>
      </c>
      <c r="J12" s="101">
        <f t="shared" ref="J12:O12" si="1">SUM(J13,J22,J27,J32,J36)</f>
        <v>719</v>
      </c>
      <c r="K12" s="102">
        <f t="shared" si="1"/>
        <v>162</v>
      </c>
      <c r="L12" s="108">
        <f t="shared" si="1"/>
        <v>149</v>
      </c>
      <c r="M12" s="50">
        <f t="shared" si="1"/>
        <v>5013</v>
      </c>
      <c r="N12" s="50">
        <f t="shared" si="1"/>
        <v>3657</v>
      </c>
      <c r="O12" s="51">
        <f t="shared" si="1"/>
        <v>2918</v>
      </c>
      <c r="P12" s="52">
        <f t="shared" ref="P12:P34" si="2">IFERROR(O12/J12,0)</f>
        <v>4.0584144645340752</v>
      </c>
      <c r="Q12" s="63">
        <f>(E12+F12+G12+H12)/L12</f>
        <v>6.348993288590604</v>
      </c>
      <c r="R12" s="53">
        <f>IFERROR((N12/M12)*100,0)</f>
        <v>72.950329144225009</v>
      </c>
      <c r="S12" s="53">
        <f t="shared" ref="S12:S34" si="3">IFERROR((I12/J12)*100,0)</f>
        <v>0.69541029207232274</v>
      </c>
      <c r="T12" s="66">
        <f>(M12-N12)/(E12+F12+G12+H12)</f>
        <v>1.4334038054968288</v>
      </c>
      <c r="U12" s="126"/>
      <c r="V12" s="91"/>
    </row>
    <row r="13" spans="1:22" ht="16.5" x14ac:dyDescent="0.25">
      <c r="A13" s="45" t="s">
        <v>12</v>
      </c>
      <c r="B13" s="35">
        <f t="shared" ref="B13:O13" si="4">SUM(B14:B21)</f>
        <v>597</v>
      </c>
      <c r="C13" s="17">
        <f t="shared" si="4"/>
        <v>193</v>
      </c>
      <c r="D13" s="36">
        <f t="shared" si="4"/>
        <v>790</v>
      </c>
      <c r="E13" s="35">
        <f t="shared" si="4"/>
        <v>596</v>
      </c>
      <c r="F13" s="17">
        <f t="shared" si="4"/>
        <v>193</v>
      </c>
      <c r="G13" s="17">
        <f t="shared" si="4"/>
        <v>0</v>
      </c>
      <c r="H13" s="17">
        <f t="shared" si="4"/>
        <v>0</v>
      </c>
      <c r="I13" s="17">
        <f t="shared" si="4"/>
        <v>0</v>
      </c>
      <c r="J13" s="36">
        <f t="shared" si="4"/>
        <v>596</v>
      </c>
      <c r="K13" s="35">
        <f t="shared" si="4"/>
        <v>72</v>
      </c>
      <c r="L13" s="104">
        <f t="shared" si="4"/>
        <v>73</v>
      </c>
      <c r="M13" s="17">
        <f t="shared" si="4"/>
        <v>2220</v>
      </c>
      <c r="N13" s="17">
        <f t="shared" si="4"/>
        <v>1617</v>
      </c>
      <c r="O13" s="36">
        <f t="shared" si="4"/>
        <v>1566</v>
      </c>
      <c r="P13" s="8">
        <f t="shared" si="2"/>
        <v>2.6275167785234901</v>
      </c>
      <c r="Q13" s="62">
        <f t="shared" ref="Q13:Q51" si="5">(E13+F13+G13+H13)/L13</f>
        <v>10.808219178082192</v>
      </c>
      <c r="R13" s="59">
        <f>IFERROR((N13/M13)*100,0)</f>
        <v>72.837837837837839</v>
      </c>
      <c r="S13" s="9">
        <f t="shared" si="3"/>
        <v>0</v>
      </c>
      <c r="T13" s="65">
        <f t="shared" ref="T13:T51" si="6">(M13-N13)/(E13+F13+G13+H13)</f>
        <v>0.76425855513307983</v>
      </c>
      <c r="U13" s="127">
        <f>SUM(U14:U21,U42:U43)</f>
        <v>32</v>
      </c>
      <c r="V13" s="91"/>
    </row>
    <row r="14" spans="1:22" ht="16.5" x14ac:dyDescent="0.25">
      <c r="A14" s="46" t="s">
        <v>13</v>
      </c>
      <c r="B14" s="37">
        <v>420</v>
      </c>
      <c r="C14" s="3">
        <v>112</v>
      </c>
      <c r="D14" s="38">
        <f>SUM(B14:C14)</f>
        <v>532</v>
      </c>
      <c r="E14" s="37">
        <v>494</v>
      </c>
      <c r="F14" s="3">
        <v>51</v>
      </c>
      <c r="G14" s="3">
        <v>0</v>
      </c>
      <c r="H14" s="3">
        <v>0</v>
      </c>
      <c r="I14" s="98">
        <f>SUM(G14:H14)</f>
        <v>0</v>
      </c>
      <c r="J14" s="38">
        <f>SUM(E14,I14)</f>
        <v>494</v>
      </c>
      <c r="K14" s="103">
        <v>56</v>
      </c>
      <c r="L14" s="103">
        <v>57</v>
      </c>
      <c r="M14" s="3">
        <v>1737</v>
      </c>
      <c r="N14" s="3">
        <v>1268</v>
      </c>
      <c r="O14" s="43">
        <v>1353</v>
      </c>
      <c r="P14" s="11">
        <f t="shared" si="2"/>
        <v>2.7388663967611335</v>
      </c>
      <c r="Q14" s="12">
        <f t="shared" si="5"/>
        <v>9.5614035087719298</v>
      </c>
      <c r="R14" s="60">
        <f>IFERROR((N14/M14)*100,0)</f>
        <v>72.999424294761084</v>
      </c>
      <c r="S14" s="12">
        <f t="shared" si="3"/>
        <v>0</v>
      </c>
      <c r="T14" s="13">
        <f t="shared" si="6"/>
        <v>0.86055045871559632</v>
      </c>
      <c r="U14" s="128">
        <v>8</v>
      </c>
      <c r="V14" s="91"/>
    </row>
    <row r="15" spans="1:22" ht="16.5" hidden="1" x14ac:dyDescent="0.25">
      <c r="A15" s="46"/>
      <c r="B15" s="37"/>
      <c r="C15" s="3"/>
      <c r="D15" s="38"/>
      <c r="E15" s="37"/>
      <c r="F15" s="3"/>
      <c r="G15" s="3"/>
      <c r="H15" s="3"/>
      <c r="I15" s="324"/>
      <c r="J15" s="38"/>
      <c r="K15" s="103"/>
      <c r="L15" s="103"/>
      <c r="M15" s="3"/>
      <c r="N15" s="3"/>
      <c r="O15" s="43"/>
      <c r="P15" s="11"/>
      <c r="Q15" s="12"/>
      <c r="R15" s="60"/>
      <c r="S15" s="12"/>
      <c r="T15" s="13"/>
      <c r="U15" s="128"/>
      <c r="V15" s="91"/>
    </row>
    <row r="16" spans="1:22" ht="16.5" x14ac:dyDescent="0.25">
      <c r="A16" s="46" t="s">
        <v>14</v>
      </c>
      <c r="B16" s="37">
        <v>27</v>
      </c>
      <c r="C16" s="3">
        <v>20</v>
      </c>
      <c r="D16" s="38">
        <f t="shared" ref="D16:D21" si="7">SUM(B16:C16)</f>
        <v>47</v>
      </c>
      <c r="E16" s="37">
        <v>37</v>
      </c>
      <c r="F16" s="3">
        <v>6</v>
      </c>
      <c r="G16" s="3">
        <v>0</v>
      </c>
      <c r="H16" s="3">
        <v>0</v>
      </c>
      <c r="I16" s="98">
        <f t="shared" ref="I16:I21" si="8">SUM(G16:H16)</f>
        <v>0</v>
      </c>
      <c r="J16" s="38">
        <f t="shared" ref="J16:J21" si="9">SUM(E16,I16)</f>
        <v>37</v>
      </c>
      <c r="K16" s="103">
        <v>5</v>
      </c>
      <c r="L16" s="103">
        <v>6</v>
      </c>
      <c r="M16" s="3">
        <v>135</v>
      </c>
      <c r="N16" s="3">
        <v>94</v>
      </c>
      <c r="O16" s="43">
        <v>104</v>
      </c>
      <c r="P16" s="11">
        <f t="shared" si="2"/>
        <v>2.810810810810811</v>
      </c>
      <c r="Q16" s="12">
        <f t="shared" si="5"/>
        <v>7.166666666666667</v>
      </c>
      <c r="R16" s="60">
        <f t="shared" ref="R16:R21" si="10">IFERROR((N16/M16)*100,0)</f>
        <v>69.629629629629633</v>
      </c>
      <c r="S16" s="12">
        <f t="shared" si="3"/>
        <v>0</v>
      </c>
      <c r="T16" s="13">
        <f t="shared" si="6"/>
        <v>0.95348837209302328</v>
      </c>
      <c r="U16" s="128">
        <v>3</v>
      </c>
      <c r="V16" s="91"/>
    </row>
    <row r="17" spans="1:23" ht="16.5" hidden="1" x14ac:dyDescent="0.25">
      <c r="A17" s="46"/>
      <c r="B17" s="37"/>
      <c r="C17" s="3"/>
      <c r="D17" s="38"/>
      <c r="E17" s="37"/>
      <c r="F17" s="3"/>
      <c r="G17" s="3"/>
      <c r="H17" s="3"/>
      <c r="I17" s="324"/>
      <c r="J17" s="38"/>
      <c r="K17" s="103"/>
      <c r="L17" s="103"/>
      <c r="M17" s="3"/>
      <c r="N17" s="3"/>
      <c r="O17" s="43"/>
      <c r="P17" s="11"/>
      <c r="Q17" s="12"/>
      <c r="R17" s="60"/>
      <c r="S17" s="12"/>
      <c r="T17" s="13"/>
      <c r="U17" s="128"/>
      <c r="V17" s="91"/>
    </row>
    <row r="18" spans="1:23" ht="16.5" x14ac:dyDescent="0.25">
      <c r="A18" s="46" t="s">
        <v>15</v>
      </c>
      <c r="B18" s="37">
        <v>0</v>
      </c>
      <c r="C18" s="3">
        <v>0</v>
      </c>
      <c r="D18" s="38">
        <f t="shared" si="7"/>
        <v>0</v>
      </c>
      <c r="E18" s="37">
        <v>0</v>
      </c>
      <c r="F18" s="3">
        <v>0</v>
      </c>
      <c r="G18" s="3">
        <v>0</v>
      </c>
      <c r="H18" s="3">
        <v>0</v>
      </c>
      <c r="I18" s="98">
        <f t="shared" si="8"/>
        <v>0</v>
      </c>
      <c r="J18" s="38">
        <f t="shared" si="9"/>
        <v>0</v>
      </c>
      <c r="K18" s="103">
        <v>0</v>
      </c>
      <c r="L18" s="103">
        <v>6</v>
      </c>
      <c r="M18" s="3">
        <v>0</v>
      </c>
      <c r="N18" s="3">
        <v>0</v>
      </c>
      <c r="O18" s="43">
        <v>0</v>
      </c>
      <c r="P18" s="11">
        <f t="shared" si="2"/>
        <v>0</v>
      </c>
      <c r="Q18" s="12">
        <f t="shared" si="5"/>
        <v>0</v>
      </c>
      <c r="R18" s="60">
        <f t="shared" si="10"/>
        <v>0</v>
      </c>
      <c r="S18" s="12">
        <f t="shared" si="3"/>
        <v>0</v>
      </c>
      <c r="T18" s="13" t="e">
        <f t="shared" si="6"/>
        <v>#DIV/0!</v>
      </c>
      <c r="U18" s="128">
        <v>4</v>
      </c>
      <c r="V18" s="91"/>
    </row>
    <row r="19" spans="1:23" ht="16.5" x14ac:dyDescent="0.25">
      <c r="A19" s="46" t="s">
        <v>16</v>
      </c>
      <c r="B19" s="37">
        <v>0</v>
      </c>
      <c r="C19" s="3">
        <v>0</v>
      </c>
      <c r="D19" s="38">
        <f t="shared" si="7"/>
        <v>0</v>
      </c>
      <c r="E19" s="37">
        <v>0</v>
      </c>
      <c r="F19" s="3">
        <v>0</v>
      </c>
      <c r="G19" s="3">
        <v>0</v>
      </c>
      <c r="H19" s="3">
        <v>0</v>
      </c>
      <c r="I19" s="98">
        <f t="shared" si="8"/>
        <v>0</v>
      </c>
      <c r="J19" s="38">
        <f t="shared" si="9"/>
        <v>0</v>
      </c>
      <c r="K19" s="103">
        <v>0</v>
      </c>
      <c r="L19" s="103">
        <v>0</v>
      </c>
      <c r="M19" s="3">
        <v>0</v>
      </c>
      <c r="N19" s="3">
        <v>0</v>
      </c>
      <c r="O19" s="43">
        <v>0</v>
      </c>
      <c r="P19" s="11">
        <f t="shared" si="2"/>
        <v>0</v>
      </c>
      <c r="Q19" s="12" t="e">
        <f t="shared" si="5"/>
        <v>#DIV/0!</v>
      </c>
      <c r="R19" s="60">
        <f t="shared" si="10"/>
        <v>0</v>
      </c>
      <c r="S19" s="12">
        <f t="shared" si="3"/>
        <v>0</v>
      </c>
      <c r="T19" s="13" t="e">
        <f t="shared" si="6"/>
        <v>#DIV/0!</v>
      </c>
      <c r="U19" s="128">
        <v>8</v>
      </c>
      <c r="V19" s="91"/>
    </row>
    <row r="20" spans="1:23" ht="16.5" x14ac:dyDescent="0.25">
      <c r="A20" s="112" t="s">
        <v>231</v>
      </c>
      <c r="B20" s="113">
        <v>65</v>
      </c>
      <c r="C20" s="114">
        <v>6</v>
      </c>
      <c r="D20" s="115">
        <f t="shared" si="7"/>
        <v>71</v>
      </c>
      <c r="E20" s="113">
        <v>64</v>
      </c>
      <c r="F20" s="114">
        <v>0</v>
      </c>
      <c r="G20" s="114">
        <v>0</v>
      </c>
      <c r="H20" s="114">
        <v>0</v>
      </c>
      <c r="I20" s="116">
        <f t="shared" si="8"/>
        <v>0</v>
      </c>
      <c r="J20" s="115">
        <f t="shared" si="9"/>
        <v>64</v>
      </c>
      <c r="K20" s="109">
        <v>6</v>
      </c>
      <c r="L20" s="109">
        <v>0</v>
      </c>
      <c r="M20" s="114">
        <v>189</v>
      </c>
      <c r="N20" s="114">
        <v>111</v>
      </c>
      <c r="O20" s="117">
        <v>108</v>
      </c>
      <c r="P20" s="118">
        <f t="shared" si="2"/>
        <v>1.6875</v>
      </c>
      <c r="Q20" s="119" t="e">
        <f t="shared" si="5"/>
        <v>#DIV/0!</v>
      </c>
      <c r="R20" s="120">
        <f t="shared" si="10"/>
        <v>58.730158730158735</v>
      </c>
      <c r="S20" s="119">
        <f t="shared" si="3"/>
        <v>0</v>
      </c>
      <c r="T20" s="131">
        <f t="shared" si="6"/>
        <v>1.21875</v>
      </c>
      <c r="U20" s="129">
        <v>6</v>
      </c>
      <c r="V20" s="121"/>
      <c r="W20" s="122"/>
    </row>
    <row r="21" spans="1:23" ht="16.5" x14ac:dyDescent="0.25">
      <c r="A21" s="46" t="s">
        <v>18</v>
      </c>
      <c r="B21" s="37">
        <v>85</v>
      </c>
      <c r="C21" s="3">
        <v>55</v>
      </c>
      <c r="D21" s="38">
        <f t="shared" si="7"/>
        <v>140</v>
      </c>
      <c r="E21" s="37">
        <v>1</v>
      </c>
      <c r="F21" s="3">
        <v>136</v>
      </c>
      <c r="G21" s="3">
        <v>0</v>
      </c>
      <c r="H21" s="3">
        <v>0</v>
      </c>
      <c r="I21" s="98">
        <f t="shared" si="8"/>
        <v>0</v>
      </c>
      <c r="J21" s="38">
        <f t="shared" si="9"/>
        <v>1</v>
      </c>
      <c r="K21" s="103">
        <v>5</v>
      </c>
      <c r="L21" s="103">
        <v>4</v>
      </c>
      <c r="M21" s="3">
        <v>159</v>
      </c>
      <c r="N21" s="3">
        <v>144</v>
      </c>
      <c r="O21" s="43">
        <v>1</v>
      </c>
      <c r="P21" s="11">
        <f t="shared" si="2"/>
        <v>1</v>
      </c>
      <c r="Q21" s="58">
        <f t="shared" si="5"/>
        <v>34.25</v>
      </c>
      <c r="R21" s="60">
        <f t="shared" si="10"/>
        <v>90.566037735849065</v>
      </c>
      <c r="S21" s="12">
        <f t="shared" si="3"/>
        <v>0</v>
      </c>
      <c r="T21" s="64">
        <f t="shared" si="6"/>
        <v>0.10948905109489052</v>
      </c>
      <c r="U21" s="128">
        <v>1</v>
      </c>
      <c r="V21" s="91"/>
    </row>
    <row r="22" spans="1:23" ht="16.5" x14ac:dyDescent="0.25">
      <c r="A22" s="45" t="s">
        <v>19</v>
      </c>
      <c r="B22" s="35">
        <f>SUM(B23:B25)</f>
        <v>26</v>
      </c>
      <c r="C22" s="17">
        <f t="shared" ref="C22:O22" si="11">SUM(C23:C25)</f>
        <v>5</v>
      </c>
      <c r="D22" s="36">
        <f t="shared" si="11"/>
        <v>31</v>
      </c>
      <c r="E22" s="35">
        <f t="shared" si="11"/>
        <v>24</v>
      </c>
      <c r="F22" s="17">
        <f t="shared" si="11"/>
        <v>5</v>
      </c>
      <c r="G22" s="17">
        <f t="shared" si="11"/>
        <v>0</v>
      </c>
      <c r="H22" s="17">
        <f t="shared" si="11"/>
        <v>0</v>
      </c>
      <c r="I22" s="17">
        <f t="shared" si="11"/>
        <v>0</v>
      </c>
      <c r="J22" s="36">
        <f t="shared" si="11"/>
        <v>24</v>
      </c>
      <c r="K22" s="104">
        <f t="shared" si="11"/>
        <v>23</v>
      </c>
      <c r="L22" s="104">
        <f t="shared" si="11"/>
        <v>22</v>
      </c>
      <c r="M22" s="17">
        <f t="shared" si="11"/>
        <v>740</v>
      </c>
      <c r="N22" s="17">
        <f t="shared" si="11"/>
        <v>420</v>
      </c>
      <c r="O22" s="36">
        <f t="shared" si="11"/>
        <v>355</v>
      </c>
      <c r="P22" s="8">
        <f t="shared" si="2"/>
        <v>14.791666666666666</v>
      </c>
      <c r="Q22" s="9">
        <f t="shared" si="5"/>
        <v>1.3181818181818181</v>
      </c>
      <c r="R22" s="59">
        <f>IFERROR((N22/M22)*100,0)</f>
        <v>56.756756756756758</v>
      </c>
      <c r="S22" s="9">
        <f t="shared" si="3"/>
        <v>0</v>
      </c>
      <c r="T22" s="10">
        <f t="shared" si="6"/>
        <v>11.03448275862069</v>
      </c>
      <c r="U22" s="128"/>
      <c r="V22" s="91"/>
    </row>
    <row r="23" spans="1:23" ht="16.5" x14ac:dyDescent="0.25">
      <c r="A23" s="46" t="s">
        <v>20</v>
      </c>
      <c r="B23" s="37">
        <v>2</v>
      </c>
      <c r="C23" s="3">
        <v>1</v>
      </c>
      <c r="D23" s="38">
        <f>SUM(B23:C23)</f>
        <v>3</v>
      </c>
      <c r="E23" s="37">
        <v>3</v>
      </c>
      <c r="F23" s="3">
        <v>1</v>
      </c>
      <c r="G23" s="3">
        <v>0</v>
      </c>
      <c r="H23" s="3">
        <v>0</v>
      </c>
      <c r="I23" s="98">
        <f>SUM(G23:H23)</f>
        <v>0</v>
      </c>
      <c r="J23" s="38">
        <f>SUM(E23,I23)</f>
        <v>3</v>
      </c>
      <c r="K23" s="103">
        <v>5</v>
      </c>
      <c r="L23" s="103">
        <v>4</v>
      </c>
      <c r="M23" s="3">
        <v>194</v>
      </c>
      <c r="N23" s="3">
        <v>54</v>
      </c>
      <c r="O23" s="43">
        <v>35</v>
      </c>
      <c r="P23" s="11">
        <f t="shared" si="2"/>
        <v>11.666666666666666</v>
      </c>
      <c r="Q23" s="12">
        <f t="shared" si="5"/>
        <v>1</v>
      </c>
      <c r="R23" s="60">
        <v>4</v>
      </c>
      <c r="S23" s="12">
        <f t="shared" si="3"/>
        <v>0</v>
      </c>
      <c r="T23" s="13">
        <f t="shared" si="6"/>
        <v>35</v>
      </c>
      <c r="U23" s="128">
        <v>2</v>
      </c>
      <c r="V23" s="92">
        <v>5</v>
      </c>
    </row>
    <row r="24" spans="1:23" ht="16.5" x14ac:dyDescent="0.25">
      <c r="A24" s="46" t="s">
        <v>60</v>
      </c>
      <c r="B24" s="37">
        <v>5</v>
      </c>
      <c r="C24" s="3">
        <v>2</v>
      </c>
      <c r="D24" s="38">
        <f>SUM(B24:C24)</f>
        <v>7</v>
      </c>
      <c r="E24" s="37">
        <v>5</v>
      </c>
      <c r="F24" s="3">
        <v>3</v>
      </c>
      <c r="G24" s="3">
        <v>0</v>
      </c>
      <c r="H24" s="3">
        <v>0</v>
      </c>
      <c r="I24" s="98">
        <f>SUM(G24:H24)</f>
        <v>0</v>
      </c>
      <c r="J24" s="38">
        <f>SUM(E24,I24)</f>
        <v>5</v>
      </c>
      <c r="K24" s="103">
        <v>9</v>
      </c>
      <c r="L24" s="103">
        <v>9</v>
      </c>
      <c r="M24" s="3">
        <v>274</v>
      </c>
      <c r="N24" s="3">
        <v>215</v>
      </c>
      <c r="O24" s="43">
        <v>219</v>
      </c>
      <c r="P24" s="11">
        <f t="shared" si="2"/>
        <v>43.8</v>
      </c>
      <c r="Q24" s="12">
        <f t="shared" si="5"/>
        <v>0.88888888888888884</v>
      </c>
      <c r="R24" s="60">
        <f>IFERROR((N24/M24)*100,0)</f>
        <v>78.467153284671525</v>
      </c>
      <c r="S24" s="12">
        <f t="shared" si="3"/>
        <v>0</v>
      </c>
      <c r="T24" s="13">
        <f t="shared" si="6"/>
        <v>7.375</v>
      </c>
      <c r="U24" s="128">
        <v>4</v>
      </c>
      <c r="V24" s="91"/>
    </row>
    <row r="25" spans="1:23" ht="16.5" x14ac:dyDescent="0.25">
      <c r="A25" s="46" t="s">
        <v>21</v>
      </c>
      <c r="B25" s="37">
        <v>19</v>
      </c>
      <c r="C25" s="3">
        <v>2</v>
      </c>
      <c r="D25" s="38">
        <f>SUM(B25:C25)</f>
        <v>21</v>
      </c>
      <c r="E25" s="37">
        <v>16</v>
      </c>
      <c r="F25" s="3">
        <v>1</v>
      </c>
      <c r="G25" s="3">
        <v>0</v>
      </c>
      <c r="H25" s="3">
        <v>0</v>
      </c>
      <c r="I25" s="98">
        <f>SUM(G25:H25)</f>
        <v>0</v>
      </c>
      <c r="J25" s="38">
        <f>SUM(E25,I25)</f>
        <v>16</v>
      </c>
      <c r="K25" s="103">
        <v>9</v>
      </c>
      <c r="L25" s="103">
        <v>9</v>
      </c>
      <c r="M25" s="3">
        <v>272</v>
      </c>
      <c r="N25" s="3">
        <v>151</v>
      </c>
      <c r="O25" s="43">
        <v>101</v>
      </c>
      <c r="P25" s="11">
        <f t="shared" si="2"/>
        <v>6.3125</v>
      </c>
      <c r="Q25" s="12">
        <f t="shared" si="5"/>
        <v>1.8888888888888888</v>
      </c>
      <c r="R25" s="60">
        <f>IFERROR((N25/M25)*100,0)</f>
        <v>55.514705882352942</v>
      </c>
      <c r="S25" s="12">
        <f t="shared" si="3"/>
        <v>0</v>
      </c>
      <c r="T25" s="13">
        <f t="shared" si="6"/>
        <v>7.117647058823529</v>
      </c>
      <c r="U25" s="128">
        <v>2</v>
      </c>
      <c r="V25" s="91"/>
    </row>
    <row r="26" spans="1:23" ht="16.5" hidden="1" x14ac:dyDescent="0.25">
      <c r="A26" s="46"/>
      <c r="B26" s="37"/>
      <c r="C26" s="3"/>
      <c r="D26" s="38"/>
      <c r="E26" s="37"/>
      <c r="F26" s="3"/>
      <c r="G26" s="3"/>
      <c r="H26" s="3"/>
      <c r="I26" s="324"/>
      <c r="J26" s="38"/>
      <c r="K26" s="103"/>
      <c r="L26" s="103"/>
      <c r="M26" s="3"/>
      <c r="N26" s="3"/>
      <c r="O26" s="43"/>
      <c r="P26" s="11"/>
      <c r="Q26" s="12"/>
      <c r="R26" s="60"/>
      <c r="S26" s="12"/>
      <c r="T26" s="13"/>
      <c r="U26" s="128"/>
      <c r="V26" s="91"/>
    </row>
    <row r="27" spans="1:23" ht="16.5" x14ac:dyDescent="0.25">
      <c r="A27" s="45" t="s">
        <v>22</v>
      </c>
      <c r="B27" s="35">
        <f>SUM(B28:B30)</f>
        <v>16</v>
      </c>
      <c r="C27" s="17">
        <f t="shared" ref="C27:O27" si="12">SUM(C28:C30)</f>
        <v>3</v>
      </c>
      <c r="D27" s="36">
        <f t="shared" si="12"/>
        <v>19</v>
      </c>
      <c r="E27" s="35">
        <f t="shared" si="12"/>
        <v>20</v>
      </c>
      <c r="F27" s="17">
        <f t="shared" si="12"/>
        <v>1</v>
      </c>
      <c r="G27" s="17">
        <f t="shared" si="12"/>
        <v>0</v>
      </c>
      <c r="H27" s="17">
        <f t="shared" si="12"/>
        <v>1</v>
      </c>
      <c r="I27" s="17">
        <f t="shared" si="12"/>
        <v>1</v>
      </c>
      <c r="J27" s="36">
        <f t="shared" si="12"/>
        <v>21</v>
      </c>
      <c r="K27" s="104">
        <f t="shared" si="12"/>
        <v>27</v>
      </c>
      <c r="L27" s="104">
        <f t="shared" si="12"/>
        <v>21</v>
      </c>
      <c r="M27" s="17">
        <f t="shared" si="12"/>
        <v>840</v>
      </c>
      <c r="N27" s="17">
        <f t="shared" si="12"/>
        <v>508</v>
      </c>
      <c r="O27" s="36">
        <f t="shared" si="12"/>
        <v>255</v>
      </c>
      <c r="P27" s="8">
        <f t="shared" si="2"/>
        <v>12.142857142857142</v>
      </c>
      <c r="Q27" s="9">
        <f t="shared" si="5"/>
        <v>1.0476190476190477</v>
      </c>
      <c r="R27" s="59">
        <f t="shared" ref="R27:R43" si="13">IFERROR((N27/M27)*100,0)</f>
        <v>60.476190476190474</v>
      </c>
      <c r="S27" s="9">
        <f t="shared" si="3"/>
        <v>4.7619047619047619</v>
      </c>
      <c r="T27" s="10">
        <f t="shared" si="6"/>
        <v>15.090909090909092</v>
      </c>
      <c r="U27" s="128"/>
      <c r="V27" s="91"/>
    </row>
    <row r="28" spans="1:23" ht="16.5" x14ac:dyDescent="0.25">
      <c r="A28" s="46" t="s">
        <v>749</v>
      </c>
      <c r="B28" s="37">
        <v>6</v>
      </c>
      <c r="C28" s="3">
        <v>2</v>
      </c>
      <c r="D28" s="38">
        <f>SUM(B28:C28)</f>
        <v>8</v>
      </c>
      <c r="E28" s="37">
        <v>8</v>
      </c>
      <c r="F28" s="3">
        <v>1</v>
      </c>
      <c r="G28" s="3">
        <v>0</v>
      </c>
      <c r="H28" s="309">
        <v>1</v>
      </c>
      <c r="I28" s="98">
        <f>SUM(G28:H28)</f>
        <v>1</v>
      </c>
      <c r="J28" s="38">
        <f>SUM(E28,I28)</f>
        <v>9</v>
      </c>
      <c r="K28" s="103">
        <v>12</v>
      </c>
      <c r="L28" s="103">
        <v>12</v>
      </c>
      <c r="M28" s="3">
        <v>372</v>
      </c>
      <c r="N28" s="3">
        <v>270</v>
      </c>
      <c r="O28" s="43">
        <v>62</v>
      </c>
      <c r="P28" s="11">
        <f t="shared" si="2"/>
        <v>6.8888888888888893</v>
      </c>
      <c r="Q28" s="12">
        <f t="shared" si="5"/>
        <v>0.83333333333333337</v>
      </c>
      <c r="R28" s="60">
        <f t="shared" si="13"/>
        <v>72.58064516129032</v>
      </c>
      <c r="S28" s="12">
        <f t="shared" si="3"/>
        <v>11.111111111111111</v>
      </c>
      <c r="T28" s="13">
        <f t="shared" si="6"/>
        <v>10.199999999999999</v>
      </c>
      <c r="U28" s="128">
        <v>1</v>
      </c>
      <c r="V28" s="91"/>
    </row>
    <row r="29" spans="1:23" ht="16.5" x14ac:dyDescent="0.25">
      <c r="A29" s="46" t="s">
        <v>24</v>
      </c>
      <c r="B29" s="37">
        <v>8</v>
      </c>
      <c r="C29" s="3">
        <v>1</v>
      </c>
      <c r="D29" s="38">
        <f>SUM(B29:C29)</f>
        <v>9</v>
      </c>
      <c r="E29" s="37">
        <v>10</v>
      </c>
      <c r="F29" s="3">
        <v>0</v>
      </c>
      <c r="G29" s="3">
        <v>0</v>
      </c>
      <c r="H29" s="153">
        <v>0</v>
      </c>
      <c r="I29" s="98">
        <f>SUM(G29:H29)</f>
        <v>0</v>
      </c>
      <c r="J29" s="38">
        <f>SUM(E29,I29)</f>
        <v>10</v>
      </c>
      <c r="K29" s="103">
        <v>11</v>
      </c>
      <c r="L29" s="103">
        <v>6</v>
      </c>
      <c r="M29" s="3">
        <v>344</v>
      </c>
      <c r="N29" s="3">
        <v>186</v>
      </c>
      <c r="O29" s="43">
        <v>166</v>
      </c>
      <c r="P29" s="11">
        <f t="shared" si="2"/>
        <v>16.600000000000001</v>
      </c>
      <c r="Q29" s="12">
        <f t="shared" si="5"/>
        <v>1.6666666666666667</v>
      </c>
      <c r="R29" s="60">
        <f t="shared" si="13"/>
        <v>54.069767441860463</v>
      </c>
      <c r="S29" s="12">
        <f t="shared" si="3"/>
        <v>0</v>
      </c>
      <c r="T29" s="13">
        <f t="shared" si="6"/>
        <v>15.8</v>
      </c>
      <c r="U29" s="128">
        <v>4</v>
      </c>
      <c r="V29" s="92">
        <v>5</v>
      </c>
    </row>
    <row r="30" spans="1:23" ht="16.5" x14ac:dyDescent="0.25">
      <c r="A30" s="46" t="s">
        <v>17</v>
      </c>
      <c r="B30" s="37">
        <v>2</v>
      </c>
      <c r="C30" s="3">
        <v>0</v>
      </c>
      <c r="D30" s="38">
        <f>SUM(B30:C30)</f>
        <v>2</v>
      </c>
      <c r="E30" s="37">
        <v>2</v>
      </c>
      <c r="F30" s="3">
        <v>0</v>
      </c>
      <c r="G30" s="3">
        <v>0</v>
      </c>
      <c r="H30" s="3">
        <v>0</v>
      </c>
      <c r="I30" s="98">
        <f>SUM(G30:H30)</f>
        <v>0</v>
      </c>
      <c r="J30" s="38">
        <f>SUM(E30,I30)</f>
        <v>2</v>
      </c>
      <c r="K30" s="103">
        <v>4</v>
      </c>
      <c r="L30" s="103">
        <v>3</v>
      </c>
      <c r="M30" s="3">
        <v>124</v>
      </c>
      <c r="N30" s="3">
        <v>52</v>
      </c>
      <c r="O30" s="43">
        <v>27</v>
      </c>
      <c r="P30" s="11">
        <f t="shared" si="2"/>
        <v>13.5</v>
      </c>
      <c r="Q30" s="12">
        <f t="shared" si="5"/>
        <v>0.66666666666666663</v>
      </c>
      <c r="R30" s="60">
        <f t="shared" si="13"/>
        <v>41.935483870967744</v>
      </c>
      <c r="S30" s="12">
        <f t="shared" si="3"/>
        <v>0</v>
      </c>
      <c r="T30" s="13">
        <f t="shared" si="6"/>
        <v>36</v>
      </c>
      <c r="U30" s="128">
        <v>2</v>
      </c>
      <c r="V30" s="92">
        <v>1</v>
      </c>
    </row>
    <row r="31" spans="1:23" ht="16.5" hidden="1" x14ac:dyDescent="0.25">
      <c r="A31" s="46"/>
      <c r="B31" s="37"/>
      <c r="C31" s="3"/>
      <c r="D31" s="38"/>
      <c r="E31" s="37"/>
      <c r="F31" s="3"/>
      <c r="G31" s="3"/>
      <c r="H31" s="3"/>
      <c r="I31" s="331"/>
      <c r="J31" s="38"/>
      <c r="K31" s="103"/>
      <c r="L31" s="103"/>
      <c r="M31" s="3"/>
      <c r="N31" s="3"/>
      <c r="O31" s="43"/>
      <c r="P31" s="11"/>
      <c r="Q31" s="12"/>
      <c r="R31" s="60"/>
      <c r="S31" s="12"/>
      <c r="T31" s="13"/>
      <c r="U31" s="128"/>
      <c r="V31" s="92"/>
    </row>
    <row r="32" spans="1:23" ht="16.5" x14ac:dyDescent="0.25">
      <c r="A32" s="45" t="s">
        <v>25</v>
      </c>
      <c r="B32" s="35">
        <f>SUM(B33:B34)</f>
        <v>73</v>
      </c>
      <c r="C32" s="17">
        <f t="shared" ref="C32:O32" si="14">SUM(C33:C34)</f>
        <v>12</v>
      </c>
      <c r="D32" s="36">
        <f t="shared" si="14"/>
        <v>85</v>
      </c>
      <c r="E32" s="35">
        <f t="shared" si="14"/>
        <v>74</v>
      </c>
      <c r="F32" s="17">
        <f t="shared" si="14"/>
        <v>12</v>
      </c>
      <c r="G32" s="17">
        <f t="shared" si="14"/>
        <v>0</v>
      </c>
      <c r="H32" s="17">
        <f t="shared" si="14"/>
        <v>0</v>
      </c>
      <c r="I32" s="17">
        <f t="shared" si="14"/>
        <v>0</v>
      </c>
      <c r="J32" s="36">
        <f t="shared" si="14"/>
        <v>74</v>
      </c>
      <c r="K32" s="104">
        <f t="shared" si="14"/>
        <v>17</v>
      </c>
      <c r="L32" s="104">
        <f t="shared" si="14"/>
        <v>11</v>
      </c>
      <c r="M32" s="17">
        <f t="shared" si="14"/>
        <v>520</v>
      </c>
      <c r="N32" s="17">
        <f t="shared" si="14"/>
        <v>517</v>
      </c>
      <c r="O32" s="36">
        <f t="shared" si="14"/>
        <v>606</v>
      </c>
      <c r="P32" s="8">
        <f t="shared" si="2"/>
        <v>8.1891891891891895</v>
      </c>
      <c r="Q32" s="9">
        <f t="shared" si="5"/>
        <v>7.8181818181818183</v>
      </c>
      <c r="R32" s="59">
        <f t="shared" si="13"/>
        <v>99.42307692307692</v>
      </c>
      <c r="S32" s="9">
        <f t="shared" si="3"/>
        <v>0</v>
      </c>
      <c r="T32" s="10">
        <f t="shared" si="6"/>
        <v>3.4883720930232558E-2</v>
      </c>
      <c r="U32" s="128"/>
      <c r="V32" s="91"/>
    </row>
    <row r="33" spans="1:23" ht="16.5" x14ac:dyDescent="0.25">
      <c r="A33" s="46" t="s">
        <v>26</v>
      </c>
      <c r="B33" s="37">
        <v>42</v>
      </c>
      <c r="C33" s="3">
        <v>7</v>
      </c>
      <c r="D33" s="38">
        <f>SUM(B33:C33)</f>
        <v>49</v>
      </c>
      <c r="E33" s="37">
        <v>43</v>
      </c>
      <c r="F33" s="3">
        <v>4</v>
      </c>
      <c r="G33" s="3">
        <v>0</v>
      </c>
      <c r="H33" s="3">
        <v>0</v>
      </c>
      <c r="I33" s="98">
        <f>SUM(G33:H33)</f>
        <v>0</v>
      </c>
      <c r="J33" s="38">
        <f>SUM(E33,I33)</f>
        <v>43</v>
      </c>
      <c r="K33" s="103">
        <v>12</v>
      </c>
      <c r="L33" s="103">
        <v>7</v>
      </c>
      <c r="M33" s="3">
        <v>354</v>
      </c>
      <c r="N33" s="3">
        <v>354</v>
      </c>
      <c r="O33" s="43">
        <v>347</v>
      </c>
      <c r="P33" s="11">
        <f t="shared" si="2"/>
        <v>8.0697674418604652</v>
      </c>
      <c r="Q33" s="12">
        <f t="shared" si="5"/>
        <v>6.7142857142857144</v>
      </c>
      <c r="R33" s="60">
        <f t="shared" si="13"/>
        <v>100</v>
      </c>
      <c r="S33" s="12">
        <f t="shared" si="3"/>
        <v>0</v>
      </c>
      <c r="T33" s="13">
        <f t="shared" si="6"/>
        <v>0</v>
      </c>
      <c r="U33" s="128" t="s">
        <v>227</v>
      </c>
      <c r="V33" s="91"/>
      <c r="W33" s="1" t="s">
        <v>229</v>
      </c>
    </row>
    <row r="34" spans="1:23" ht="16.5" x14ac:dyDescent="0.25">
      <c r="A34" s="46" t="s">
        <v>27</v>
      </c>
      <c r="B34" s="37">
        <v>31</v>
      </c>
      <c r="C34" s="3">
        <v>5</v>
      </c>
      <c r="D34" s="38">
        <f>SUM(B34:C34)</f>
        <v>36</v>
      </c>
      <c r="E34" s="37">
        <v>31</v>
      </c>
      <c r="F34" s="3">
        <v>8</v>
      </c>
      <c r="G34" s="3">
        <v>0</v>
      </c>
      <c r="H34" s="3">
        <v>0</v>
      </c>
      <c r="I34" s="98">
        <f>SUM(G34:H34)</f>
        <v>0</v>
      </c>
      <c r="J34" s="38">
        <f>SUM(E34,I34)</f>
        <v>31</v>
      </c>
      <c r="K34" s="103">
        <v>5</v>
      </c>
      <c r="L34" s="172">
        <v>4</v>
      </c>
      <c r="M34" s="3">
        <v>166</v>
      </c>
      <c r="N34" s="3">
        <v>163</v>
      </c>
      <c r="O34" s="43">
        <v>259</v>
      </c>
      <c r="P34" s="11">
        <f t="shared" si="2"/>
        <v>8.3548387096774199</v>
      </c>
      <c r="Q34" s="12">
        <f t="shared" si="5"/>
        <v>9.75</v>
      </c>
      <c r="R34" s="60">
        <f t="shared" si="13"/>
        <v>98.192771084337352</v>
      </c>
      <c r="S34" s="12">
        <f t="shared" si="3"/>
        <v>0</v>
      </c>
      <c r="T34" s="13">
        <f t="shared" si="6"/>
        <v>7.6923076923076927E-2</v>
      </c>
      <c r="U34" s="128"/>
      <c r="V34" s="92">
        <v>4</v>
      </c>
      <c r="W34" s="1" t="s">
        <v>230</v>
      </c>
    </row>
    <row r="35" spans="1:23" ht="16.5" hidden="1" x14ac:dyDescent="0.25">
      <c r="A35" s="46"/>
      <c r="B35" s="37"/>
      <c r="C35" s="3"/>
      <c r="D35" s="38"/>
      <c r="E35" s="37"/>
      <c r="F35" s="3"/>
      <c r="G35" s="3"/>
      <c r="H35" s="3"/>
      <c r="I35" s="331"/>
      <c r="J35" s="38"/>
      <c r="K35" s="103"/>
      <c r="L35" s="109"/>
      <c r="M35" s="3"/>
      <c r="N35" s="3"/>
      <c r="O35" s="43"/>
      <c r="P35" s="11"/>
      <c r="Q35" s="12"/>
      <c r="R35" s="60"/>
      <c r="S35" s="12"/>
      <c r="T35" s="13"/>
      <c r="U35" s="128"/>
      <c r="V35" s="92"/>
    </row>
    <row r="36" spans="1:23" ht="16.5" x14ac:dyDescent="0.25">
      <c r="A36" s="45" t="s">
        <v>28</v>
      </c>
      <c r="B36" s="35">
        <f>SUM(B37:B43)</f>
        <v>4</v>
      </c>
      <c r="C36" s="17">
        <f t="shared" ref="C36:O36" si="15">SUM(C37:C43)</f>
        <v>13</v>
      </c>
      <c r="D36" s="36">
        <f t="shared" si="15"/>
        <v>17</v>
      </c>
      <c r="E36" s="35">
        <f t="shared" si="15"/>
        <v>0</v>
      </c>
      <c r="F36" s="17">
        <f t="shared" si="15"/>
        <v>16</v>
      </c>
      <c r="G36" s="17">
        <f t="shared" si="15"/>
        <v>2</v>
      </c>
      <c r="H36" s="17">
        <f t="shared" si="15"/>
        <v>2</v>
      </c>
      <c r="I36" s="17">
        <f t="shared" si="15"/>
        <v>4</v>
      </c>
      <c r="J36" s="36">
        <f t="shared" si="15"/>
        <v>4</v>
      </c>
      <c r="K36" s="104">
        <f t="shared" si="15"/>
        <v>23</v>
      </c>
      <c r="L36" s="104">
        <f t="shared" si="15"/>
        <v>22</v>
      </c>
      <c r="M36" s="17">
        <f t="shared" si="15"/>
        <v>693</v>
      </c>
      <c r="N36" s="17">
        <f t="shared" si="15"/>
        <v>595</v>
      </c>
      <c r="O36" s="36">
        <f t="shared" si="15"/>
        <v>136</v>
      </c>
      <c r="P36" s="8">
        <f t="shared" ref="P36:P43" si="16">IFERROR(O36/SUM(F36,J36),0)</f>
        <v>6.8</v>
      </c>
      <c r="Q36" s="9">
        <f t="shared" si="5"/>
        <v>0.90909090909090906</v>
      </c>
      <c r="R36" s="59">
        <f t="shared" si="13"/>
        <v>85.858585858585855</v>
      </c>
      <c r="S36" s="9">
        <f t="shared" ref="S36:S43" si="17">IFERROR((I36/SUM(F36,J36))*100,0)</f>
        <v>20</v>
      </c>
      <c r="T36" s="10">
        <f t="shared" si="6"/>
        <v>4.9000000000000004</v>
      </c>
      <c r="U36" s="128"/>
      <c r="V36" s="91"/>
    </row>
    <row r="37" spans="1:23" ht="16.5" x14ac:dyDescent="0.25">
      <c r="A37" s="46" t="s">
        <v>29</v>
      </c>
      <c r="B37" s="37">
        <v>3</v>
      </c>
      <c r="C37" s="3">
        <v>4</v>
      </c>
      <c r="D37" s="38">
        <f>SUM(B37:C37)</f>
        <v>7</v>
      </c>
      <c r="E37" s="37">
        <v>0</v>
      </c>
      <c r="F37" s="3">
        <v>5</v>
      </c>
      <c r="G37" s="3">
        <v>0</v>
      </c>
      <c r="H37" s="3">
        <v>2</v>
      </c>
      <c r="I37" s="98">
        <f>SUM(G37:H37)</f>
        <v>2</v>
      </c>
      <c r="J37" s="38">
        <f>SUM(E37,I37)</f>
        <v>2</v>
      </c>
      <c r="K37" s="103">
        <v>9</v>
      </c>
      <c r="L37" s="103">
        <v>9</v>
      </c>
      <c r="M37" s="3">
        <v>279</v>
      </c>
      <c r="N37" s="3">
        <v>248</v>
      </c>
      <c r="O37" s="43">
        <v>34</v>
      </c>
      <c r="P37" s="11">
        <f t="shared" si="16"/>
        <v>4.8571428571428568</v>
      </c>
      <c r="Q37" s="60">
        <f t="shared" si="5"/>
        <v>0.77777777777777779</v>
      </c>
      <c r="R37" s="60">
        <f t="shared" si="13"/>
        <v>88.888888888888886</v>
      </c>
      <c r="S37" s="12">
        <f t="shared" si="17"/>
        <v>28.571428571428569</v>
      </c>
      <c r="T37" s="13">
        <f t="shared" si="6"/>
        <v>4.4285714285714288</v>
      </c>
      <c r="U37" s="128"/>
      <c r="V37" s="91"/>
      <c r="W37" s="54"/>
    </row>
    <row r="38" spans="1:23" ht="16.5" x14ac:dyDescent="0.25">
      <c r="A38" s="46" t="s">
        <v>30</v>
      </c>
      <c r="B38" s="37">
        <v>0</v>
      </c>
      <c r="C38" s="3">
        <v>1</v>
      </c>
      <c r="D38" s="38">
        <f>SUM(B38:C38)</f>
        <v>1</v>
      </c>
      <c r="E38" s="37">
        <v>0</v>
      </c>
      <c r="F38" s="3">
        <v>2</v>
      </c>
      <c r="G38" s="3">
        <v>0</v>
      </c>
      <c r="H38" s="3">
        <v>0</v>
      </c>
      <c r="I38" s="98">
        <f>SUM(G38:H38)</f>
        <v>0</v>
      </c>
      <c r="J38" s="38">
        <f>SUM(E38,I38)</f>
        <v>0</v>
      </c>
      <c r="K38" s="103">
        <v>3</v>
      </c>
      <c r="L38" s="103">
        <v>2</v>
      </c>
      <c r="M38" s="3">
        <v>80</v>
      </c>
      <c r="N38" s="3">
        <v>38</v>
      </c>
      <c r="O38" s="43">
        <v>0</v>
      </c>
      <c r="P38" s="11">
        <f t="shared" si="16"/>
        <v>0</v>
      </c>
      <c r="Q38" s="60">
        <f t="shared" si="5"/>
        <v>1</v>
      </c>
      <c r="R38" s="60">
        <f t="shared" si="13"/>
        <v>47.5</v>
      </c>
      <c r="S38" s="12">
        <f t="shared" si="17"/>
        <v>0</v>
      </c>
      <c r="T38" s="13">
        <f t="shared" si="6"/>
        <v>21</v>
      </c>
      <c r="U38" s="128">
        <v>2</v>
      </c>
      <c r="V38" s="91"/>
      <c r="W38" s="54"/>
    </row>
    <row r="39" spans="1:23" ht="16.5" hidden="1" x14ac:dyDescent="0.25">
      <c r="A39" s="46"/>
      <c r="B39" s="37"/>
      <c r="C39" s="3"/>
      <c r="D39" s="38"/>
      <c r="E39" s="37"/>
      <c r="F39" s="3"/>
      <c r="G39" s="3"/>
      <c r="H39" s="3"/>
      <c r="I39" s="331"/>
      <c r="J39" s="38"/>
      <c r="K39" s="103"/>
      <c r="L39" s="103"/>
      <c r="M39" s="3"/>
      <c r="N39" s="3"/>
      <c r="O39" s="43"/>
      <c r="P39" s="11"/>
      <c r="Q39" s="60"/>
      <c r="R39" s="60"/>
      <c r="S39" s="12"/>
      <c r="T39" s="13"/>
      <c r="U39" s="128"/>
      <c r="V39" s="91"/>
      <c r="W39" s="54"/>
    </row>
    <row r="40" spans="1:23" ht="16.5" x14ac:dyDescent="0.25">
      <c r="A40" s="46" t="s">
        <v>31</v>
      </c>
      <c r="B40" s="37">
        <v>0</v>
      </c>
      <c r="C40" s="3">
        <v>4</v>
      </c>
      <c r="D40" s="38">
        <f>SUM(B40:C40)</f>
        <v>4</v>
      </c>
      <c r="E40" s="37">
        <v>0</v>
      </c>
      <c r="F40" s="3">
        <v>4</v>
      </c>
      <c r="G40" s="3">
        <v>2</v>
      </c>
      <c r="H40" s="3">
        <v>0</v>
      </c>
      <c r="I40" s="98">
        <f>SUM(G40:H40)</f>
        <v>2</v>
      </c>
      <c r="J40" s="38">
        <f>SUM(E40,I40)</f>
        <v>2</v>
      </c>
      <c r="K40" s="103">
        <v>7</v>
      </c>
      <c r="L40" s="103">
        <v>7</v>
      </c>
      <c r="M40" s="3">
        <v>210</v>
      </c>
      <c r="N40" s="3">
        <v>207</v>
      </c>
      <c r="O40" s="43">
        <v>102</v>
      </c>
      <c r="P40" s="11">
        <f t="shared" si="16"/>
        <v>17</v>
      </c>
      <c r="Q40" s="60">
        <f t="shared" si="5"/>
        <v>0.8571428571428571</v>
      </c>
      <c r="R40" s="60">
        <f t="shared" si="13"/>
        <v>98.571428571428584</v>
      </c>
      <c r="S40" s="12">
        <f t="shared" si="17"/>
        <v>33.333333333333329</v>
      </c>
      <c r="T40" s="13">
        <f t="shared" si="6"/>
        <v>0.5</v>
      </c>
      <c r="U40" s="128"/>
      <c r="V40" s="91"/>
      <c r="W40" s="54"/>
    </row>
    <row r="41" spans="1:23" ht="16.5" hidden="1" x14ac:dyDescent="0.25">
      <c r="A41" s="46"/>
      <c r="B41" s="37"/>
      <c r="C41" s="3"/>
      <c r="D41" s="38"/>
      <c r="E41" s="37"/>
      <c r="F41" s="3"/>
      <c r="G41" s="3"/>
      <c r="H41" s="3"/>
      <c r="I41" s="331"/>
      <c r="J41" s="38"/>
      <c r="K41" s="103"/>
      <c r="L41" s="103"/>
      <c r="M41" s="3"/>
      <c r="N41" s="3"/>
      <c r="O41" s="43"/>
      <c r="P41" s="11"/>
      <c r="Q41" s="60"/>
      <c r="R41" s="60"/>
      <c r="S41" s="12"/>
      <c r="T41" s="13"/>
      <c r="U41" s="128"/>
      <c r="V41" s="91"/>
      <c r="W41" s="54"/>
    </row>
    <row r="42" spans="1:23" ht="16.5" x14ac:dyDescent="0.25">
      <c r="A42" s="46" t="s">
        <v>32</v>
      </c>
      <c r="B42" s="37">
        <v>1</v>
      </c>
      <c r="C42" s="3">
        <v>4</v>
      </c>
      <c r="D42" s="38">
        <f>SUM(B42:C42)</f>
        <v>5</v>
      </c>
      <c r="E42" s="37">
        <v>0</v>
      </c>
      <c r="F42" s="3">
        <v>5</v>
      </c>
      <c r="G42" s="3">
        <v>0</v>
      </c>
      <c r="H42" s="3">
        <v>0</v>
      </c>
      <c r="I42" s="98">
        <f>SUM(G42:H42)</f>
        <v>0</v>
      </c>
      <c r="J42" s="38">
        <f>SUM(E42,I42)</f>
        <v>0</v>
      </c>
      <c r="K42" s="103">
        <v>3</v>
      </c>
      <c r="L42" s="103">
        <v>3</v>
      </c>
      <c r="M42" s="3">
        <v>93</v>
      </c>
      <c r="N42" s="3">
        <v>71</v>
      </c>
      <c r="O42" s="43">
        <v>0</v>
      </c>
      <c r="P42" s="11">
        <f t="shared" si="16"/>
        <v>0</v>
      </c>
      <c r="Q42" s="60">
        <f t="shared" si="5"/>
        <v>1.6666666666666667</v>
      </c>
      <c r="R42" s="60">
        <f t="shared" si="13"/>
        <v>76.344086021505376</v>
      </c>
      <c r="S42" s="12">
        <f t="shared" si="17"/>
        <v>0</v>
      </c>
      <c r="T42" s="13">
        <f t="shared" si="6"/>
        <v>4.4000000000000004</v>
      </c>
      <c r="U42" s="128">
        <v>0</v>
      </c>
      <c r="V42" s="91"/>
      <c r="W42" s="54"/>
    </row>
    <row r="43" spans="1:23" ht="17.25" thickBot="1" x14ac:dyDescent="0.3">
      <c r="A43" s="198" t="s">
        <v>33</v>
      </c>
      <c r="B43" s="199">
        <v>0</v>
      </c>
      <c r="C43" s="200">
        <v>0</v>
      </c>
      <c r="D43" s="201">
        <f>SUM(B43:C43)</f>
        <v>0</v>
      </c>
      <c r="E43" s="199">
        <v>0</v>
      </c>
      <c r="F43" s="200">
        <v>0</v>
      </c>
      <c r="G43" s="200">
        <v>0</v>
      </c>
      <c r="H43" s="200">
        <v>0</v>
      </c>
      <c r="I43" s="202">
        <f>SUM(G43:H43)</f>
        <v>0</v>
      </c>
      <c r="J43" s="201">
        <f>SUM(E43,I43)</f>
        <v>0</v>
      </c>
      <c r="K43" s="247">
        <v>1</v>
      </c>
      <c r="L43" s="247">
        <v>1</v>
      </c>
      <c r="M43" s="200">
        <v>31</v>
      </c>
      <c r="N43" s="200">
        <v>31</v>
      </c>
      <c r="O43" s="204">
        <v>0</v>
      </c>
      <c r="P43" s="205">
        <f t="shared" si="16"/>
        <v>0</v>
      </c>
      <c r="Q43" s="206">
        <f t="shared" si="5"/>
        <v>0</v>
      </c>
      <c r="R43" s="206">
        <f t="shared" si="13"/>
        <v>100</v>
      </c>
      <c r="S43" s="207">
        <f t="shared" si="17"/>
        <v>0</v>
      </c>
      <c r="T43" s="311" t="e">
        <f t="shared" si="6"/>
        <v>#DIV/0!</v>
      </c>
      <c r="U43" s="130">
        <v>2</v>
      </c>
      <c r="V43" s="105"/>
      <c r="W43" s="54"/>
    </row>
    <row r="44" spans="1:23" ht="17.25" thickBot="1" x14ac:dyDescent="0.3">
      <c r="A44" s="385" t="s">
        <v>695</v>
      </c>
      <c r="B44" s="386">
        <v>0</v>
      </c>
      <c r="C44" s="386">
        <v>0</v>
      </c>
      <c r="D44" s="387">
        <v>0</v>
      </c>
      <c r="E44" s="386">
        <v>0</v>
      </c>
      <c r="F44" s="386">
        <v>0</v>
      </c>
      <c r="G44" s="386">
        <v>0</v>
      </c>
      <c r="H44" s="386">
        <v>0</v>
      </c>
      <c r="I44" s="387">
        <v>0</v>
      </c>
      <c r="J44" s="387">
        <v>0</v>
      </c>
      <c r="K44" s="375">
        <v>0</v>
      </c>
      <c r="L44" s="375">
        <v>0</v>
      </c>
      <c r="M44" s="386">
        <v>0</v>
      </c>
      <c r="N44" s="386">
        <v>0</v>
      </c>
      <c r="O44" s="386">
        <v>0</v>
      </c>
      <c r="P44" s="392">
        <v>0</v>
      </c>
      <c r="Q44" s="393">
        <v>0</v>
      </c>
      <c r="R44" s="393">
        <v>0</v>
      </c>
      <c r="S44" s="392">
        <v>0</v>
      </c>
      <c r="T44" s="395">
        <v>0</v>
      </c>
      <c r="U44" s="266"/>
      <c r="V44" s="338"/>
      <c r="W44" s="54"/>
    </row>
    <row r="45" spans="1:23" x14ac:dyDescent="0.25">
      <c r="A45" s="1" t="s">
        <v>751</v>
      </c>
    </row>
    <row r="46" spans="1:23" ht="15" x14ac:dyDescent="0.25">
      <c r="A46" s="1" t="s">
        <v>58</v>
      </c>
    </row>
    <row r="47" spans="1:23" ht="15" thickBot="1" x14ac:dyDescent="0.3"/>
    <row r="48" spans="1:23" ht="16.5" x14ac:dyDescent="0.25">
      <c r="A48" s="28" t="s">
        <v>59</v>
      </c>
      <c r="B48" s="29">
        <f>SUM(B49:B51)</f>
        <v>4</v>
      </c>
      <c r="C48" s="29">
        <f t="shared" ref="C48:O48" si="18">SUM(C49:C51)</f>
        <v>12</v>
      </c>
      <c r="D48" s="29">
        <f t="shared" si="18"/>
        <v>16</v>
      </c>
      <c r="E48" s="29">
        <f t="shared" si="18"/>
        <v>0</v>
      </c>
      <c r="F48" s="29">
        <f t="shared" si="18"/>
        <v>14</v>
      </c>
      <c r="G48" s="29">
        <f t="shared" si="18"/>
        <v>2</v>
      </c>
      <c r="H48" s="29">
        <f t="shared" si="18"/>
        <v>2</v>
      </c>
      <c r="I48" s="29">
        <f t="shared" si="18"/>
        <v>4</v>
      </c>
      <c r="J48" s="29">
        <f t="shared" si="18"/>
        <v>4</v>
      </c>
      <c r="K48" s="29">
        <f t="shared" si="18"/>
        <v>19</v>
      </c>
      <c r="L48" s="29">
        <f t="shared" si="18"/>
        <v>19</v>
      </c>
      <c r="M48" s="29">
        <f t="shared" si="18"/>
        <v>582</v>
      </c>
      <c r="N48" s="29">
        <f t="shared" si="18"/>
        <v>526</v>
      </c>
      <c r="O48" s="34">
        <f t="shared" si="18"/>
        <v>512</v>
      </c>
      <c r="P48" s="30">
        <f>IFERROR(O48/SUM(F48,J48),0)</f>
        <v>28.444444444444443</v>
      </c>
      <c r="Q48" s="31">
        <f t="shared" si="5"/>
        <v>0.94736842105263153</v>
      </c>
      <c r="R48" s="31">
        <f>IFERROR((N48/M48)*100,0)</f>
        <v>90.378006872852239</v>
      </c>
      <c r="S48" s="31">
        <f>IFERROR((I48/SUM(F48,J48))*100,0)</f>
        <v>22.222222222222221</v>
      </c>
      <c r="T48" s="32">
        <f t="shared" si="6"/>
        <v>3.1111111111111112</v>
      </c>
    </row>
    <row r="49" spans="1:20" ht="16.5" x14ac:dyDescent="0.25">
      <c r="A49" s="4" t="str">
        <f>A37</f>
        <v>NEO UCI</v>
      </c>
      <c r="B49" s="3">
        <f t="shared" ref="B49:N49" si="19">B37</f>
        <v>3</v>
      </c>
      <c r="C49" s="3">
        <f t="shared" si="19"/>
        <v>4</v>
      </c>
      <c r="D49" s="98">
        <f t="shared" si="19"/>
        <v>7</v>
      </c>
      <c r="E49" s="3">
        <f t="shared" si="19"/>
        <v>0</v>
      </c>
      <c r="F49" s="3">
        <f t="shared" si="19"/>
        <v>5</v>
      </c>
      <c r="G49" s="3">
        <f t="shared" si="19"/>
        <v>0</v>
      </c>
      <c r="H49" s="3">
        <f t="shared" si="19"/>
        <v>2</v>
      </c>
      <c r="I49" s="98">
        <f t="shared" si="19"/>
        <v>2</v>
      </c>
      <c r="J49" s="98">
        <f t="shared" si="19"/>
        <v>2</v>
      </c>
      <c r="K49" s="3">
        <f t="shared" si="19"/>
        <v>9</v>
      </c>
      <c r="L49" s="110">
        <v>9</v>
      </c>
      <c r="M49" s="3">
        <f t="shared" si="19"/>
        <v>279</v>
      </c>
      <c r="N49" s="3">
        <f t="shared" si="19"/>
        <v>248</v>
      </c>
      <c r="O49" s="6">
        <v>205</v>
      </c>
      <c r="P49" s="11">
        <f>IFERROR(O49/SUM(F49,J49),0)</f>
        <v>29.285714285714285</v>
      </c>
      <c r="Q49" s="60">
        <f t="shared" si="5"/>
        <v>0.77777777777777779</v>
      </c>
      <c r="R49" s="60">
        <f>IFERROR((N49/M49)*100,0)</f>
        <v>88.888888888888886</v>
      </c>
      <c r="S49" s="12">
        <f>IFERROR((I49/SUM(F49,J49))*100,0)</f>
        <v>28.571428571428569</v>
      </c>
      <c r="T49" s="13">
        <f t="shared" si="6"/>
        <v>4.4285714285714288</v>
      </c>
    </row>
    <row r="50" spans="1:20" ht="16.5" x14ac:dyDescent="0.25">
      <c r="A50" s="4" t="str">
        <f t="shared" ref="A50:K50" si="20">A40</f>
        <v>PED. UTI</v>
      </c>
      <c r="B50" s="3">
        <f t="shared" si="20"/>
        <v>0</v>
      </c>
      <c r="C50" s="3">
        <f t="shared" si="20"/>
        <v>4</v>
      </c>
      <c r="D50" s="98">
        <f t="shared" si="20"/>
        <v>4</v>
      </c>
      <c r="E50" s="3">
        <f t="shared" si="20"/>
        <v>0</v>
      </c>
      <c r="F50" s="3">
        <f t="shared" si="20"/>
        <v>4</v>
      </c>
      <c r="G50" s="3">
        <f t="shared" si="20"/>
        <v>2</v>
      </c>
      <c r="H50" s="3">
        <f t="shared" si="20"/>
        <v>0</v>
      </c>
      <c r="I50" s="98">
        <f t="shared" si="20"/>
        <v>2</v>
      </c>
      <c r="J50" s="98">
        <f t="shared" si="20"/>
        <v>2</v>
      </c>
      <c r="K50" s="3">
        <f t="shared" si="20"/>
        <v>7</v>
      </c>
      <c r="L50" s="110">
        <v>7</v>
      </c>
      <c r="M50" s="3">
        <f>M40</f>
        <v>210</v>
      </c>
      <c r="N50" s="3">
        <f>N40</f>
        <v>207</v>
      </c>
      <c r="O50" s="106">
        <v>293</v>
      </c>
      <c r="P50" s="11">
        <f>IFERROR(O50/SUM(F50,J50),0)</f>
        <v>48.833333333333336</v>
      </c>
      <c r="Q50" s="60">
        <f t="shared" si="5"/>
        <v>0.8571428571428571</v>
      </c>
      <c r="R50" s="60">
        <f>IFERROR((N50/M50)*100,0)</f>
        <v>98.571428571428584</v>
      </c>
      <c r="S50" s="12">
        <f>IFERROR((I50/SUM(F50,J50))*100,0)</f>
        <v>33.333333333333329</v>
      </c>
      <c r="T50" s="13">
        <f t="shared" si="6"/>
        <v>0.5</v>
      </c>
    </row>
    <row r="51" spans="1:20" ht="17.25" thickBot="1" x14ac:dyDescent="0.3">
      <c r="A51" s="4" t="str">
        <f>A42</f>
        <v>OBST.  UCI MUJER</v>
      </c>
      <c r="B51" s="3">
        <f t="shared" ref="B51:N51" si="21">B42</f>
        <v>1</v>
      </c>
      <c r="C51" s="3">
        <f t="shared" si="21"/>
        <v>4</v>
      </c>
      <c r="D51" s="332">
        <f t="shared" si="21"/>
        <v>5</v>
      </c>
      <c r="E51" s="3">
        <f t="shared" si="21"/>
        <v>0</v>
      </c>
      <c r="F51" s="3">
        <f t="shared" si="21"/>
        <v>5</v>
      </c>
      <c r="G51" s="3">
        <f t="shared" si="21"/>
        <v>0</v>
      </c>
      <c r="H51" s="3">
        <f t="shared" si="21"/>
        <v>0</v>
      </c>
      <c r="I51" s="332">
        <f t="shared" si="21"/>
        <v>0</v>
      </c>
      <c r="J51" s="332">
        <f t="shared" si="21"/>
        <v>0</v>
      </c>
      <c r="K51" s="3">
        <f t="shared" si="21"/>
        <v>3</v>
      </c>
      <c r="L51" s="110">
        <v>3</v>
      </c>
      <c r="M51" s="3">
        <f t="shared" si="21"/>
        <v>93</v>
      </c>
      <c r="N51" s="3">
        <f t="shared" si="21"/>
        <v>71</v>
      </c>
      <c r="O51" s="6">
        <v>14</v>
      </c>
      <c r="P51" s="14">
        <f>IFERROR(O51/SUM(F51,J51),0)</f>
        <v>2.8</v>
      </c>
      <c r="Q51" s="61">
        <f t="shared" si="5"/>
        <v>1.6666666666666667</v>
      </c>
      <c r="R51" s="61">
        <f>IFERROR((N51/M51)*100,0)</f>
        <v>76.344086021505376</v>
      </c>
      <c r="S51" s="15">
        <f>IFERROR((I51/SUM(F51,J51))*100,0)</f>
        <v>0</v>
      </c>
      <c r="T51" s="16">
        <f t="shared" si="6"/>
        <v>4.4000000000000004</v>
      </c>
    </row>
    <row r="52" spans="1:20" ht="16.5" x14ac:dyDescent="0.25">
      <c r="A52" s="158"/>
      <c r="B52" s="159"/>
      <c r="C52" s="159"/>
      <c r="D52" s="160"/>
      <c r="E52" s="159"/>
      <c r="F52" s="159"/>
      <c r="G52" s="159"/>
      <c r="H52" s="159"/>
      <c r="I52" s="160"/>
      <c r="J52" s="160"/>
      <c r="K52" s="159"/>
      <c r="L52" s="328"/>
      <c r="M52" s="159"/>
      <c r="N52" s="159"/>
      <c r="O52" s="159"/>
      <c r="P52" s="161"/>
      <c r="Q52" s="162"/>
      <c r="R52" s="162"/>
      <c r="S52" s="161"/>
      <c r="T52" s="161"/>
    </row>
    <row r="54" spans="1:20" ht="16.5" x14ac:dyDescent="0.25">
      <c r="A54" s="495" t="s">
        <v>61</v>
      </c>
      <c r="B54" s="5" t="s">
        <v>1</v>
      </c>
      <c r="C54" s="5" t="s">
        <v>64</v>
      </c>
    </row>
    <row r="55" spans="1:20" x14ac:dyDescent="0.25">
      <c r="A55" s="495"/>
      <c r="B55" s="3">
        <v>515</v>
      </c>
      <c r="C55" s="3">
        <v>530</v>
      </c>
    </row>
    <row r="56" spans="1:20" ht="16.5" x14ac:dyDescent="0.25">
      <c r="A56" s="495" t="s">
        <v>62</v>
      </c>
      <c r="B56" s="5" t="s">
        <v>1</v>
      </c>
      <c r="C56" s="5" t="s">
        <v>64</v>
      </c>
    </row>
    <row r="57" spans="1:20" x14ac:dyDescent="0.25">
      <c r="A57" s="495"/>
      <c r="B57" s="3">
        <v>0</v>
      </c>
      <c r="C57" s="3">
        <v>4</v>
      </c>
    </row>
    <row r="58" spans="1:20" ht="16.5" x14ac:dyDescent="0.25">
      <c r="A58" s="495" t="s">
        <v>63</v>
      </c>
      <c r="B58" s="5" t="s">
        <v>65</v>
      </c>
      <c r="C58" s="5" t="s">
        <v>66</v>
      </c>
    </row>
    <row r="59" spans="1:20" x14ac:dyDescent="0.25">
      <c r="A59" s="495"/>
      <c r="B59" s="3">
        <v>273</v>
      </c>
      <c r="C59" s="3">
        <v>273</v>
      </c>
    </row>
    <row r="60" spans="1:20" ht="15" x14ac:dyDescent="0.25">
      <c r="A60" s="495"/>
      <c r="B60" s="496">
        <f>SUM(B59:C59)</f>
        <v>546</v>
      </c>
      <c r="C60" s="496"/>
    </row>
    <row r="63" spans="1:20" x14ac:dyDescent="0.25">
      <c r="A63" s="123" t="s">
        <v>232</v>
      </c>
      <c r="B63" s="124" t="s">
        <v>233</v>
      </c>
    </row>
    <row r="64" spans="1:20" ht="15" x14ac:dyDescent="0.25">
      <c r="B64" s="125" t="s">
        <v>234</v>
      </c>
    </row>
    <row r="65" spans="2:13" x14ac:dyDescent="0.25">
      <c r="B65" s="1" t="s">
        <v>235</v>
      </c>
    </row>
    <row r="67" spans="2:13" x14ac:dyDescent="0.25">
      <c r="B67" s="1" t="s">
        <v>236</v>
      </c>
    </row>
    <row r="70" spans="2:13" ht="15" customHeight="1" x14ac:dyDescent="0.25">
      <c r="C70" s="556" t="s">
        <v>298</v>
      </c>
      <c r="D70" s="556"/>
      <c r="E70" s="556"/>
      <c r="F70" s="556"/>
      <c r="G70" s="556"/>
      <c r="H70" s="556"/>
      <c r="I70" s="556"/>
      <c r="J70" s="556"/>
      <c r="K70" s="556"/>
      <c r="L70" s="556"/>
      <c r="M70" s="556"/>
    </row>
    <row r="71" spans="2:13" ht="15" x14ac:dyDescent="0.25">
      <c r="C71" s="150" t="s">
        <v>270</v>
      </c>
      <c r="D71" s="555" t="s">
        <v>271</v>
      </c>
      <c r="E71" s="555"/>
      <c r="F71" s="555"/>
      <c r="G71" s="555"/>
      <c r="H71" s="149" t="s">
        <v>274</v>
      </c>
      <c r="I71" s="150" t="s">
        <v>332</v>
      </c>
      <c r="J71" s="150" t="s">
        <v>333</v>
      </c>
      <c r="K71" s="555" t="s">
        <v>296</v>
      </c>
      <c r="L71" s="555"/>
      <c r="M71" s="555"/>
    </row>
    <row r="72" spans="2:13" ht="15" x14ac:dyDescent="0.25">
      <c r="C72" s="67" t="s">
        <v>301</v>
      </c>
      <c r="D72" s="67" t="s">
        <v>302</v>
      </c>
      <c r="E72" s="68"/>
      <c r="F72" s="68"/>
      <c r="G72" s="68"/>
      <c r="H72" s="20">
        <v>42</v>
      </c>
      <c r="I72" s="67" t="s">
        <v>319</v>
      </c>
      <c r="J72" s="67" t="s">
        <v>320</v>
      </c>
      <c r="K72" s="67" t="s">
        <v>105</v>
      </c>
      <c r="L72" s="151"/>
      <c r="M72" s="68"/>
    </row>
    <row r="73" spans="2:13" ht="15" x14ac:dyDescent="0.25">
      <c r="C73" s="67" t="s">
        <v>303</v>
      </c>
      <c r="D73" s="67" t="s">
        <v>304</v>
      </c>
      <c r="E73" s="68"/>
      <c r="F73" s="68"/>
      <c r="G73" s="68"/>
      <c r="H73" s="20">
        <v>43</v>
      </c>
      <c r="I73" s="67" t="s">
        <v>321</v>
      </c>
      <c r="J73" s="67" t="s">
        <v>288</v>
      </c>
      <c r="K73" s="67" t="s">
        <v>110</v>
      </c>
      <c r="L73" s="151"/>
      <c r="M73" s="68"/>
    </row>
    <row r="74" spans="2:13" ht="15" x14ac:dyDescent="0.25">
      <c r="C74" s="67" t="s">
        <v>305</v>
      </c>
      <c r="D74" s="67" t="s">
        <v>306</v>
      </c>
      <c r="E74" s="68"/>
      <c r="F74" s="68"/>
      <c r="G74" s="68"/>
      <c r="H74" s="20">
        <v>68</v>
      </c>
      <c r="I74" s="67" t="s">
        <v>322</v>
      </c>
      <c r="J74" s="67" t="s">
        <v>323</v>
      </c>
      <c r="K74" s="67" t="s">
        <v>110</v>
      </c>
      <c r="L74" s="151"/>
      <c r="M74" s="68"/>
    </row>
    <row r="75" spans="2:13" ht="15" x14ac:dyDescent="0.25">
      <c r="C75" s="67" t="s">
        <v>307</v>
      </c>
      <c r="D75" s="67" t="s">
        <v>308</v>
      </c>
      <c r="E75" s="68"/>
      <c r="F75" s="68"/>
      <c r="G75" s="68"/>
      <c r="H75" s="20">
        <v>91</v>
      </c>
      <c r="I75" s="67" t="s">
        <v>324</v>
      </c>
      <c r="J75" s="67" t="s">
        <v>325</v>
      </c>
      <c r="K75" s="67" t="s">
        <v>105</v>
      </c>
      <c r="L75" s="151"/>
      <c r="M75" s="68"/>
    </row>
    <row r="76" spans="2:13" ht="15" x14ac:dyDescent="0.25">
      <c r="C76" s="67" t="s">
        <v>309</v>
      </c>
      <c r="D76" s="67" t="s">
        <v>310</v>
      </c>
      <c r="E76" s="68"/>
      <c r="F76" s="68"/>
      <c r="G76" s="68"/>
      <c r="H76" s="20">
        <v>45</v>
      </c>
      <c r="I76" s="67" t="s">
        <v>285</v>
      </c>
      <c r="J76" s="67" t="s">
        <v>325</v>
      </c>
      <c r="K76" s="67" t="s">
        <v>121</v>
      </c>
      <c r="L76" s="151"/>
      <c r="M76" s="68"/>
    </row>
    <row r="77" spans="2:13" ht="15" x14ac:dyDescent="0.25">
      <c r="C77" s="67" t="s">
        <v>311</v>
      </c>
      <c r="D77" s="67" t="s">
        <v>312</v>
      </c>
      <c r="E77" s="68"/>
      <c r="F77" s="68"/>
      <c r="G77" s="68"/>
      <c r="H77" s="20">
        <v>76</v>
      </c>
      <c r="I77" s="67" t="s">
        <v>322</v>
      </c>
      <c r="J77" s="67" t="s">
        <v>326</v>
      </c>
      <c r="K77" s="67" t="s">
        <v>82</v>
      </c>
      <c r="L77" s="151"/>
      <c r="M77" s="68"/>
    </row>
    <row r="78" spans="2:13" ht="15" x14ac:dyDescent="0.25">
      <c r="C78" s="67" t="s">
        <v>313</v>
      </c>
      <c r="D78" s="67" t="s">
        <v>314</v>
      </c>
      <c r="E78" s="68"/>
      <c r="F78" s="68"/>
      <c r="G78" s="68"/>
      <c r="H78" s="20">
        <v>137</v>
      </c>
      <c r="I78" s="67" t="s">
        <v>327</v>
      </c>
      <c r="J78" s="67" t="s">
        <v>294</v>
      </c>
      <c r="K78" s="67" t="s">
        <v>77</v>
      </c>
      <c r="L78" s="151"/>
      <c r="M78" s="68"/>
    </row>
    <row r="79" spans="2:13" ht="15" x14ac:dyDescent="0.25">
      <c r="C79" s="67" t="s">
        <v>315</v>
      </c>
      <c r="D79" s="67" t="s">
        <v>316</v>
      </c>
      <c r="E79" s="68"/>
      <c r="F79" s="68"/>
      <c r="G79" s="68"/>
      <c r="H79" s="20">
        <v>39</v>
      </c>
      <c r="I79" s="67" t="s">
        <v>328</v>
      </c>
      <c r="J79" s="67" t="s">
        <v>329</v>
      </c>
      <c r="K79" s="67" t="s">
        <v>121</v>
      </c>
      <c r="L79" s="151"/>
      <c r="M79" s="68"/>
    </row>
    <row r="80" spans="2:13" ht="15" x14ac:dyDescent="0.25">
      <c r="C80" s="67" t="s">
        <v>317</v>
      </c>
      <c r="D80" s="67" t="s">
        <v>318</v>
      </c>
      <c r="E80" s="68"/>
      <c r="F80" s="68"/>
      <c r="G80" s="68"/>
      <c r="H80" s="20">
        <v>77</v>
      </c>
      <c r="I80" s="67" t="s">
        <v>330</v>
      </c>
      <c r="J80" s="67" t="s">
        <v>331</v>
      </c>
      <c r="K80" s="67" t="s">
        <v>77</v>
      </c>
      <c r="L80" s="151"/>
      <c r="M80" s="68"/>
    </row>
  </sheetData>
  <mergeCells count="33">
    <mergeCell ref="U9:U11"/>
    <mergeCell ref="V9:V11"/>
    <mergeCell ref="A3:T3"/>
    <mergeCell ref="A4:T4"/>
    <mergeCell ref="A5:T5"/>
    <mergeCell ref="A9:A11"/>
    <mergeCell ref="B9:D9"/>
    <mergeCell ref="E9:J9"/>
    <mergeCell ref="K9:K11"/>
    <mergeCell ref="L9:L11"/>
    <mergeCell ref="M9:M11"/>
    <mergeCell ref="N9:N11"/>
    <mergeCell ref="R10:R11"/>
    <mergeCell ref="S10:S11"/>
    <mergeCell ref="T10:T11"/>
    <mergeCell ref="P10:P11"/>
    <mergeCell ref="Q10:Q11"/>
    <mergeCell ref="O9:O11"/>
    <mergeCell ref="P9:T9"/>
    <mergeCell ref="B10:B11"/>
    <mergeCell ref="C10:C11"/>
    <mergeCell ref="D10:D11"/>
    <mergeCell ref="E10:E11"/>
    <mergeCell ref="F10:F11"/>
    <mergeCell ref="G10:I10"/>
    <mergeCell ref="J10:J11"/>
    <mergeCell ref="D71:G71"/>
    <mergeCell ref="K71:M71"/>
    <mergeCell ref="C70:M70"/>
    <mergeCell ref="A54:A55"/>
    <mergeCell ref="A56:A57"/>
    <mergeCell ref="A58:A60"/>
    <mergeCell ref="B60:C60"/>
  </mergeCells>
  <pageMargins left="0" right="0" top="0" bottom="0" header="0" footer="0"/>
  <pageSetup paperSize="9" scale="5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BF81"/>
  <sheetViews>
    <sheetView showGridLines="0" topLeftCell="A4" zoomScale="89" zoomScaleNormal="89" workbookViewId="0">
      <pane xSplit="1" ySplit="10" topLeftCell="B14" activePane="bottomRight" state="frozen"/>
      <selection activeCell="A4" sqref="A4"/>
      <selection pane="topRight" activeCell="B4" sqref="B4"/>
      <selection pane="bottomLeft" activeCell="A13" sqref="A13"/>
      <selection pane="bottomRight" activeCell="A4" sqref="A4:T61"/>
    </sheetView>
  </sheetViews>
  <sheetFormatPr baseColWidth="10" defaultRowHeight="14.25" x14ac:dyDescent="0.25"/>
  <cols>
    <col min="1" max="1" width="43.5703125" style="1" customWidth="1"/>
    <col min="2" max="20" width="9" style="1" customWidth="1"/>
    <col min="21" max="21" width="14.28515625" style="1" hidden="1" customWidth="1"/>
    <col min="22" max="22" width="8.7109375" style="1" hidden="1" customWidth="1"/>
    <col min="23" max="24" width="0" style="1" hidden="1" customWidth="1"/>
    <col min="25" max="25" width="1.28515625" style="1" customWidth="1"/>
    <col min="26" max="16384" width="11.42578125" style="1"/>
  </cols>
  <sheetData>
    <row r="3" spans="1:58" ht="15.75" x14ac:dyDescent="0.25">
      <c r="A3" s="510" t="s">
        <v>146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</row>
    <row r="4" spans="1:58" ht="15.75" x14ac:dyDescent="0.25">
      <c r="A4" s="460"/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</row>
    <row r="5" spans="1:58" ht="15.75" x14ac:dyDescent="0.25">
      <c r="A5" s="510" t="s">
        <v>147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</row>
    <row r="6" spans="1:58" ht="15.75" x14ac:dyDescent="0.25">
      <c r="A6" s="510" t="s">
        <v>237</v>
      </c>
      <c r="B6" s="510"/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</row>
    <row r="8" spans="1:58" x14ac:dyDescent="0.25">
      <c r="A8" s="33" t="s">
        <v>45</v>
      </c>
    </row>
    <row r="9" spans="1:58" ht="15" thickBot="1" x14ac:dyDescent="0.3">
      <c r="A9" s="33" t="s">
        <v>46</v>
      </c>
      <c r="B9" s="1" t="s">
        <v>696</v>
      </c>
    </row>
    <row r="10" spans="1:58" s="2" customFormat="1" ht="16.5" customHeight="1" x14ac:dyDescent="0.25">
      <c r="A10" s="512" t="s">
        <v>34</v>
      </c>
      <c r="B10" s="515" t="s">
        <v>48</v>
      </c>
      <c r="C10" s="516"/>
      <c r="D10" s="517"/>
      <c r="E10" s="518" t="s">
        <v>10</v>
      </c>
      <c r="F10" s="519"/>
      <c r="G10" s="519"/>
      <c r="H10" s="519"/>
      <c r="I10" s="519"/>
      <c r="J10" s="520"/>
      <c r="K10" s="537" t="s">
        <v>222</v>
      </c>
      <c r="L10" s="524" t="s">
        <v>223</v>
      </c>
      <c r="M10" s="524" t="s">
        <v>39</v>
      </c>
      <c r="N10" s="524" t="s">
        <v>36</v>
      </c>
      <c r="O10" s="527" t="s">
        <v>37</v>
      </c>
      <c r="P10" s="528" t="s">
        <v>38</v>
      </c>
      <c r="Q10" s="529"/>
      <c r="R10" s="529"/>
      <c r="S10" s="529"/>
      <c r="T10" s="540"/>
      <c r="U10" s="167"/>
      <c r="V10" s="135"/>
    </row>
    <row r="11" spans="1:58" s="2" customFormat="1" ht="16.5" customHeight="1" x14ac:dyDescent="0.25">
      <c r="A11" s="513"/>
      <c r="B11" s="530" t="s">
        <v>1</v>
      </c>
      <c r="C11" s="532" t="s">
        <v>2</v>
      </c>
      <c r="D11" s="534" t="s">
        <v>3</v>
      </c>
      <c r="E11" s="522" t="s">
        <v>4</v>
      </c>
      <c r="F11" s="503" t="s">
        <v>5</v>
      </c>
      <c r="G11" s="505" t="s">
        <v>9</v>
      </c>
      <c r="H11" s="505"/>
      <c r="I11" s="505"/>
      <c r="J11" s="506" t="s">
        <v>8</v>
      </c>
      <c r="K11" s="538"/>
      <c r="L11" s="525"/>
      <c r="M11" s="525"/>
      <c r="N11" s="525"/>
      <c r="O11" s="506"/>
      <c r="P11" s="508" t="s">
        <v>41</v>
      </c>
      <c r="Q11" s="497" t="s">
        <v>40</v>
      </c>
      <c r="R11" s="497" t="s">
        <v>43</v>
      </c>
      <c r="S11" s="497" t="s">
        <v>42</v>
      </c>
      <c r="T11" s="534" t="s">
        <v>44</v>
      </c>
      <c r="U11" s="558" t="s">
        <v>300</v>
      </c>
      <c r="V11" s="502" t="s">
        <v>225</v>
      </c>
    </row>
    <row r="12" spans="1:58" s="2" customFormat="1" ht="50.1" customHeight="1" thickBot="1" x14ac:dyDescent="0.3">
      <c r="A12" s="514"/>
      <c r="B12" s="531"/>
      <c r="C12" s="533"/>
      <c r="D12" s="535"/>
      <c r="E12" s="523"/>
      <c r="F12" s="504"/>
      <c r="G12" s="175" t="s">
        <v>6</v>
      </c>
      <c r="H12" s="132" t="s">
        <v>7</v>
      </c>
      <c r="I12" s="133" t="s">
        <v>47</v>
      </c>
      <c r="J12" s="507"/>
      <c r="K12" s="539"/>
      <c r="L12" s="526"/>
      <c r="M12" s="526"/>
      <c r="N12" s="526"/>
      <c r="O12" s="507"/>
      <c r="P12" s="509"/>
      <c r="Q12" s="498"/>
      <c r="R12" s="498"/>
      <c r="S12" s="498"/>
      <c r="T12" s="535"/>
      <c r="U12" s="558"/>
      <c r="V12" s="502"/>
    </row>
    <row r="13" spans="1:58" ht="16.5" x14ac:dyDescent="0.25">
      <c r="A13" s="48" t="s">
        <v>11</v>
      </c>
      <c r="B13" s="49">
        <f t="shared" ref="B13:K13" si="0">SUM(B14,B23,B28,B33,B37)</f>
        <v>649</v>
      </c>
      <c r="C13" s="50">
        <f t="shared" si="0"/>
        <v>233</v>
      </c>
      <c r="D13" s="51">
        <f t="shared" si="0"/>
        <v>882</v>
      </c>
      <c r="E13" s="49">
        <f t="shared" si="0"/>
        <v>644</v>
      </c>
      <c r="F13" s="50">
        <f t="shared" si="0"/>
        <v>229</v>
      </c>
      <c r="G13" s="50">
        <f t="shared" si="0"/>
        <v>6</v>
      </c>
      <c r="H13" s="50">
        <f t="shared" si="0"/>
        <v>0</v>
      </c>
      <c r="I13" s="50">
        <f t="shared" si="0"/>
        <v>6</v>
      </c>
      <c r="J13" s="51">
        <f t="shared" si="0"/>
        <v>650</v>
      </c>
      <c r="K13" s="49">
        <f t="shared" si="0"/>
        <v>217</v>
      </c>
      <c r="L13" s="78">
        <f>L14+L23+L28+L33+L37</f>
        <v>163</v>
      </c>
      <c r="M13" s="50">
        <f>SUM(M14,M23,M28,M33,M37)</f>
        <v>5025</v>
      </c>
      <c r="N13" s="50">
        <f>SUM(N14,N23,N28,N33,N37)</f>
        <v>3437</v>
      </c>
      <c r="O13" s="51">
        <f>SUM(O14,O23,O28,O33,O37)</f>
        <v>3616</v>
      </c>
      <c r="P13" s="52">
        <f>IFERROR(O13/J13,0)</f>
        <v>5.563076923076923</v>
      </c>
      <c r="Q13" s="63">
        <f>(E13+F13+G13+H13)/L13</f>
        <v>5.3926380368098163</v>
      </c>
      <c r="R13" s="53">
        <f>IFERROR((N13/M13)*100,0)</f>
        <v>68.398009950248763</v>
      </c>
      <c r="S13" s="53">
        <f>IFERROR((I13/J13)*100,0)</f>
        <v>0.92307692307692313</v>
      </c>
      <c r="T13" s="360">
        <f>(M13-N13)/(E13+F13+G13+H13)</f>
        <v>1.8065984072810011</v>
      </c>
      <c r="U13" s="126"/>
      <c r="V13" s="95"/>
    </row>
    <row r="14" spans="1:58" ht="16.5" x14ac:dyDescent="0.25">
      <c r="A14" s="45" t="s">
        <v>12</v>
      </c>
      <c r="B14" s="35">
        <f t="shared" ref="B14:O14" si="1">SUM(B15:B22)</f>
        <v>537</v>
      </c>
      <c r="C14" s="17">
        <f t="shared" si="1"/>
        <v>175</v>
      </c>
      <c r="D14" s="36">
        <f t="shared" si="1"/>
        <v>712</v>
      </c>
      <c r="E14" s="35">
        <f t="shared" si="1"/>
        <v>540</v>
      </c>
      <c r="F14" s="17">
        <f t="shared" si="1"/>
        <v>171</v>
      </c>
      <c r="G14" s="17">
        <f t="shared" si="1"/>
        <v>0</v>
      </c>
      <c r="H14" s="17">
        <f t="shared" si="1"/>
        <v>0</v>
      </c>
      <c r="I14" s="17">
        <f t="shared" si="1"/>
        <v>0</v>
      </c>
      <c r="J14" s="36">
        <f t="shared" si="1"/>
        <v>540</v>
      </c>
      <c r="K14" s="35">
        <f t="shared" si="1"/>
        <v>105</v>
      </c>
      <c r="L14" s="35">
        <f t="shared" si="1"/>
        <v>77</v>
      </c>
      <c r="M14" s="17">
        <f t="shared" si="1"/>
        <v>2319</v>
      </c>
      <c r="N14" s="17">
        <f t="shared" si="1"/>
        <v>1588</v>
      </c>
      <c r="O14" s="36">
        <f t="shared" si="1"/>
        <v>1606</v>
      </c>
      <c r="P14" s="8">
        <f>IFERROR(O14/J14,0)</f>
        <v>2.9740740740740739</v>
      </c>
      <c r="Q14" s="62">
        <f t="shared" ref="Q14:Q52" si="2">(E14+F14+G14+H14)/L14</f>
        <v>9.2337662337662341</v>
      </c>
      <c r="R14" s="59">
        <f>IFERROR((N14/M14)*100,0)</f>
        <v>68.477792151789558</v>
      </c>
      <c r="S14" s="9">
        <f>IFERROR((I14/J14)*100,0)</f>
        <v>0</v>
      </c>
      <c r="T14" s="65">
        <f t="shared" ref="T14:T52" si="3">(M14-N14)/(E14+F14+G14+H14)</f>
        <v>1.0281293952180028</v>
      </c>
      <c r="U14" s="127">
        <f>SUM(U15:U21)</f>
        <v>37</v>
      </c>
      <c r="V14" s="95"/>
      <c r="W14" s="137"/>
    </row>
    <row r="15" spans="1:58" ht="16.5" x14ac:dyDescent="0.25">
      <c r="A15" s="46" t="s">
        <v>13</v>
      </c>
      <c r="B15" s="37">
        <v>289</v>
      </c>
      <c r="C15" s="3">
        <v>101</v>
      </c>
      <c r="D15" s="38">
        <f>SUM(B15:C15)</f>
        <v>390</v>
      </c>
      <c r="E15" s="37">
        <v>341</v>
      </c>
      <c r="F15" s="3">
        <v>47</v>
      </c>
      <c r="G15" s="3">
        <v>0</v>
      </c>
      <c r="H15" s="3">
        <v>0</v>
      </c>
      <c r="I15" s="134">
        <f>SUM(G15:H15)</f>
        <v>0</v>
      </c>
      <c r="J15" s="38">
        <f>SUM(E15,I15)</f>
        <v>341</v>
      </c>
      <c r="K15" s="37">
        <v>65</v>
      </c>
      <c r="L15" s="80">
        <v>56</v>
      </c>
      <c r="M15" s="3">
        <v>1685</v>
      </c>
      <c r="N15" s="3">
        <v>1116</v>
      </c>
      <c r="O15" s="43">
        <v>1184</v>
      </c>
      <c r="P15" s="11">
        <f>IFERROR(O15/J15,0)</f>
        <v>3.4721407624633431</v>
      </c>
      <c r="Q15" s="12">
        <f t="shared" si="2"/>
        <v>6.9285714285714288</v>
      </c>
      <c r="R15" s="60">
        <f>IFERROR((N15/M15)*100,0)</f>
        <v>66.231454005934722</v>
      </c>
      <c r="S15" s="12">
        <f>IFERROR((I15/J15)*100,0)</f>
        <v>0</v>
      </c>
      <c r="T15" s="13">
        <f t="shared" si="3"/>
        <v>1.4664948453608246</v>
      </c>
      <c r="U15" s="128">
        <v>9</v>
      </c>
      <c r="V15" s="95"/>
    </row>
    <row r="16" spans="1:58" s="148" customFormat="1" ht="16.5" x14ac:dyDescent="0.25">
      <c r="A16" s="140" t="s">
        <v>239</v>
      </c>
      <c r="B16" s="141">
        <v>130</v>
      </c>
      <c r="C16" s="142">
        <v>5</v>
      </c>
      <c r="D16" s="38">
        <f>SUM(B16:C16)</f>
        <v>135</v>
      </c>
      <c r="E16" s="141">
        <v>134</v>
      </c>
      <c r="F16" s="142">
        <v>1</v>
      </c>
      <c r="G16" s="142">
        <v>0</v>
      </c>
      <c r="H16" s="142">
        <v>0</v>
      </c>
      <c r="I16" s="138">
        <f>SUM(G16:H16)</f>
        <v>0</v>
      </c>
      <c r="J16" s="38">
        <f>SUM(E16,I16)</f>
        <v>134</v>
      </c>
      <c r="K16" s="141">
        <v>8</v>
      </c>
      <c r="L16" s="143">
        <v>8</v>
      </c>
      <c r="M16" s="142">
        <v>240</v>
      </c>
      <c r="N16" s="142">
        <v>145</v>
      </c>
      <c r="O16" s="144">
        <v>237</v>
      </c>
      <c r="P16" s="145">
        <f>IFERROR(O16/J16,0)</f>
        <v>1.7686567164179106</v>
      </c>
      <c r="Q16" s="146">
        <f t="shared" si="2"/>
        <v>16.875</v>
      </c>
      <c r="R16" s="147">
        <f>IFERROR((N16/M16)*100,0)</f>
        <v>60.416666666666664</v>
      </c>
      <c r="S16" s="146">
        <f>IFERROR((I16/J16)*100,0)</f>
        <v>0</v>
      </c>
      <c r="T16" s="464">
        <f t="shared" si="3"/>
        <v>0.70370370370370372</v>
      </c>
      <c r="U16" s="128" t="s">
        <v>299</v>
      </c>
      <c r="V16" s="95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</row>
    <row r="17" spans="1:58" ht="16.5" x14ac:dyDescent="0.25">
      <c r="A17" s="46" t="s">
        <v>14</v>
      </c>
      <c r="B17" s="37">
        <v>43</v>
      </c>
      <c r="C17" s="3">
        <v>23</v>
      </c>
      <c r="D17" s="38">
        <f t="shared" ref="D17:D22" si="4">SUM(B17:C17)</f>
        <v>66</v>
      </c>
      <c r="E17" s="37">
        <v>55</v>
      </c>
      <c r="F17" s="3">
        <v>10</v>
      </c>
      <c r="G17" s="3">
        <v>0</v>
      </c>
      <c r="H17" s="3">
        <v>0</v>
      </c>
      <c r="I17" s="134">
        <f t="shared" ref="I17:I22" si="5">SUM(G17:H17)</f>
        <v>0</v>
      </c>
      <c r="J17" s="38">
        <f t="shared" ref="J17:J22" si="6">SUM(E17,I17)</f>
        <v>55</v>
      </c>
      <c r="K17" s="37">
        <v>9</v>
      </c>
      <c r="L17" s="80">
        <v>7</v>
      </c>
      <c r="M17" s="3">
        <v>206</v>
      </c>
      <c r="N17" s="3">
        <v>156</v>
      </c>
      <c r="O17" s="43">
        <v>168</v>
      </c>
      <c r="P17" s="11">
        <f t="shared" ref="P17:P22" si="7">IFERROR(O17/J17,0)</f>
        <v>3.0545454545454547</v>
      </c>
      <c r="Q17" s="12">
        <f t="shared" si="2"/>
        <v>9.2857142857142865</v>
      </c>
      <c r="R17" s="60">
        <f t="shared" ref="R17:R22" si="8">IFERROR((N17/M17)*100,0)</f>
        <v>75.728155339805824</v>
      </c>
      <c r="S17" s="12">
        <f t="shared" ref="S17:S22" si="9">IFERROR((I17/J17)*100,0)</f>
        <v>0</v>
      </c>
      <c r="T17" s="13">
        <f t="shared" si="3"/>
        <v>0.76923076923076927</v>
      </c>
      <c r="U17" s="128">
        <v>2</v>
      </c>
      <c r="V17" s="95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</row>
    <row r="18" spans="1:58" s="148" customFormat="1" ht="16.5" x14ac:dyDescent="0.25">
      <c r="A18" s="140" t="s">
        <v>238</v>
      </c>
      <c r="B18" s="141">
        <v>9</v>
      </c>
      <c r="C18" s="142">
        <v>0</v>
      </c>
      <c r="D18" s="38">
        <f t="shared" si="4"/>
        <v>9</v>
      </c>
      <c r="E18" s="141">
        <v>9</v>
      </c>
      <c r="F18" s="142">
        <v>0</v>
      </c>
      <c r="G18" s="142">
        <v>0</v>
      </c>
      <c r="H18" s="142">
        <v>0</v>
      </c>
      <c r="I18" s="138">
        <v>0</v>
      </c>
      <c r="J18" s="38">
        <f>SUM(E18,I18)</f>
        <v>9</v>
      </c>
      <c r="K18" s="141">
        <v>2</v>
      </c>
      <c r="L18" s="143">
        <v>2</v>
      </c>
      <c r="M18" s="142">
        <v>60</v>
      </c>
      <c r="N18" s="142">
        <v>46</v>
      </c>
      <c r="O18" s="144">
        <v>16</v>
      </c>
      <c r="P18" s="145">
        <f t="shared" si="7"/>
        <v>1.7777777777777777</v>
      </c>
      <c r="Q18" s="146">
        <f t="shared" si="2"/>
        <v>4.5</v>
      </c>
      <c r="R18" s="147">
        <f t="shared" si="8"/>
        <v>76.666666666666671</v>
      </c>
      <c r="S18" s="146">
        <f t="shared" si="9"/>
        <v>0</v>
      </c>
      <c r="T18" s="464">
        <f t="shared" si="3"/>
        <v>1.5555555555555556</v>
      </c>
      <c r="U18" s="128" t="s">
        <v>299</v>
      </c>
      <c r="V18" s="95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</row>
    <row r="19" spans="1:58" ht="16.5" hidden="1" x14ac:dyDescent="0.25">
      <c r="A19" s="46" t="s">
        <v>15</v>
      </c>
      <c r="B19" s="37">
        <v>0</v>
      </c>
      <c r="C19" s="3">
        <v>0</v>
      </c>
      <c r="D19" s="38">
        <f t="shared" si="4"/>
        <v>0</v>
      </c>
      <c r="E19" s="37">
        <v>0</v>
      </c>
      <c r="F19" s="3">
        <v>0</v>
      </c>
      <c r="G19" s="3">
        <v>0</v>
      </c>
      <c r="H19" s="3">
        <v>0</v>
      </c>
      <c r="I19" s="134">
        <f t="shared" si="5"/>
        <v>0</v>
      </c>
      <c r="J19" s="38">
        <f t="shared" si="6"/>
        <v>0</v>
      </c>
      <c r="K19" s="37">
        <v>4</v>
      </c>
      <c r="L19" s="80">
        <v>0</v>
      </c>
      <c r="M19" s="3">
        <v>0</v>
      </c>
      <c r="N19" s="3">
        <v>0</v>
      </c>
      <c r="O19" s="43">
        <v>0</v>
      </c>
      <c r="P19" s="11">
        <f t="shared" si="7"/>
        <v>0</v>
      </c>
      <c r="Q19" s="12" t="e">
        <f t="shared" si="2"/>
        <v>#DIV/0!</v>
      </c>
      <c r="R19" s="60">
        <f t="shared" si="8"/>
        <v>0</v>
      </c>
      <c r="S19" s="12">
        <f t="shared" si="9"/>
        <v>0</v>
      </c>
      <c r="T19" s="13" t="e">
        <f t="shared" si="3"/>
        <v>#DIV/0!</v>
      </c>
      <c r="U19" s="128">
        <v>4</v>
      </c>
      <c r="V19" s="95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</row>
    <row r="20" spans="1:58" ht="16.5" hidden="1" x14ac:dyDescent="0.25">
      <c r="A20" s="46" t="s">
        <v>16</v>
      </c>
      <c r="B20" s="37">
        <v>0</v>
      </c>
      <c r="C20" s="3">
        <v>0</v>
      </c>
      <c r="D20" s="38">
        <f t="shared" si="4"/>
        <v>0</v>
      </c>
      <c r="E20" s="37">
        <v>0</v>
      </c>
      <c r="F20" s="3">
        <v>0</v>
      </c>
      <c r="G20" s="3">
        <v>0</v>
      </c>
      <c r="H20" s="3">
        <v>0</v>
      </c>
      <c r="I20" s="134">
        <f t="shared" si="5"/>
        <v>0</v>
      </c>
      <c r="J20" s="38">
        <f t="shared" si="6"/>
        <v>0</v>
      </c>
      <c r="K20" s="37">
        <v>7</v>
      </c>
      <c r="L20" s="80">
        <v>0</v>
      </c>
      <c r="M20" s="3">
        <v>0</v>
      </c>
      <c r="N20" s="3">
        <v>0</v>
      </c>
      <c r="O20" s="43">
        <v>0</v>
      </c>
      <c r="P20" s="11">
        <f t="shared" si="7"/>
        <v>0</v>
      </c>
      <c r="Q20" s="12" t="e">
        <f t="shared" si="2"/>
        <v>#DIV/0!</v>
      </c>
      <c r="R20" s="60">
        <f t="shared" si="8"/>
        <v>0</v>
      </c>
      <c r="S20" s="12">
        <f t="shared" si="9"/>
        <v>0</v>
      </c>
      <c r="T20" s="13" t="e">
        <f t="shared" si="3"/>
        <v>#DIV/0!</v>
      </c>
      <c r="U20" s="128">
        <v>8</v>
      </c>
      <c r="V20" s="95"/>
    </row>
    <row r="21" spans="1:58" ht="16.5" hidden="1" x14ac:dyDescent="0.25">
      <c r="A21" s="46" t="s">
        <v>17</v>
      </c>
      <c r="B21" s="37">
        <v>0</v>
      </c>
      <c r="C21" s="3">
        <v>0</v>
      </c>
      <c r="D21" s="38">
        <f t="shared" si="4"/>
        <v>0</v>
      </c>
      <c r="E21" s="37">
        <v>0</v>
      </c>
      <c r="F21" s="3">
        <v>0</v>
      </c>
      <c r="G21" s="3">
        <v>0</v>
      </c>
      <c r="H21" s="3">
        <v>0</v>
      </c>
      <c r="I21" s="134">
        <f t="shared" si="5"/>
        <v>0</v>
      </c>
      <c r="J21" s="38">
        <f t="shared" si="6"/>
        <v>0</v>
      </c>
      <c r="K21" s="37">
        <v>5</v>
      </c>
      <c r="L21" s="80">
        <v>0</v>
      </c>
      <c r="M21" s="3">
        <v>0</v>
      </c>
      <c r="N21" s="3">
        <v>0</v>
      </c>
      <c r="O21" s="43">
        <v>0</v>
      </c>
      <c r="P21" s="11">
        <f t="shared" si="7"/>
        <v>0</v>
      </c>
      <c r="Q21" s="12" t="e">
        <f t="shared" si="2"/>
        <v>#DIV/0!</v>
      </c>
      <c r="R21" s="60">
        <f t="shared" si="8"/>
        <v>0</v>
      </c>
      <c r="S21" s="12">
        <f t="shared" si="9"/>
        <v>0</v>
      </c>
      <c r="T21" s="13" t="e">
        <f t="shared" si="3"/>
        <v>#DIV/0!</v>
      </c>
      <c r="U21" s="128">
        <v>14</v>
      </c>
      <c r="V21" s="95"/>
    </row>
    <row r="22" spans="1:58" ht="16.5" x14ac:dyDescent="0.25">
      <c r="A22" s="46" t="s">
        <v>18</v>
      </c>
      <c r="B22" s="37">
        <v>66</v>
      </c>
      <c r="C22" s="3">
        <v>46</v>
      </c>
      <c r="D22" s="38">
        <f t="shared" si="4"/>
        <v>112</v>
      </c>
      <c r="E22" s="37">
        <v>1</v>
      </c>
      <c r="F22" s="3">
        <v>113</v>
      </c>
      <c r="G22" s="3">
        <v>0</v>
      </c>
      <c r="H22" s="3">
        <v>0</v>
      </c>
      <c r="I22" s="134">
        <f t="shared" si="5"/>
        <v>0</v>
      </c>
      <c r="J22" s="38">
        <f t="shared" si="6"/>
        <v>1</v>
      </c>
      <c r="K22" s="37">
        <v>5</v>
      </c>
      <c r="L22" s="80">
        <v>4</v>
      </c>
      <c r="M22" s="3">
        <v>128</v>
      </c>
      <c r="N22" s="3">
        <v>125</v>
      </c>
      <c r="O22" s="43">
        <v>1</v>
      </c>
      <c r="P22" s="11">
        <f t="shared" si="7"/>
        <v>1</v>
      </c>
      <c r="Q22" s="58">
        <f t="shared" si="2"/>
        <v>28.5</v>
      </c>
      <c r="R22" s="60">
        <f t="shared" si="8"/>
        <v>97.65625</v>
      </c>
      <c r="S22" s="12">
        <f t="shared" si="9"/>
        <v>0</v>
      </c>
      <c r="T22" s="64">
        <f t="shared" si="3"/>
        <v>2.6315789473684209E-2</v>
      </c>
      <c r="U22" s="128">
        <v>1</v>
      </c>
      <c r="V22" s="95"/>
    </row>
    <row r="23" spans="1:58" ht="16.5" x14ac:dyDescent="0.25">
      <c r="A23" s="45" t="s">
        <v>19</v>
      </c>
      <c r="B23" s="35">
        <f>SUM(B24:B26)</f>
        <v>11</v>
      </c>
      <c r="C23" s="17">
        <f t="shared" ref="C23:O23" si="10">SUM(C24:C26)</f>
        <v>1</v>
      </c>
      <c r="D23" s="36">
        <f t="shared" si="10"/>
        <v>12</v>
      </c>
      <c r="E23" s="35">
        <f t="shared" si="10"/>
        <v>14</v>
      </c>
      <c r="F23" s="17">
        <f t="shared" si="10"/>
        <v>3</v>
      </c>
      <c r="G23" s="17">
        <f t="shared" si="10"/>
        <v>0</v>
      </c>
      <c r="H23" s="17">
        <f t="shared" si="10"/>
        <v>0</v>
      </c>
      <c r="I23" s="17">
        <f t="shared" si="10"/>
        <v>0</v>
      </c>
      <c r="J23" s="36">
        <f t="shared" si="10"/>
        <v>14</v>
      </c>
      <c r="K23" s="35">
        <f t="shared" si="10"/>
        <v>35</v>
      </c>
      <c r="L23" s="79">
        <f>L24+L25+L26</f>
        <v>20</v>
      </c>
      <c r="M23" s="17">
        <f t="shared" si="10"/>
        <v>610</v>
      </c>
      <c r="N23" s="17">
        <f t="shared" si="10"/>
        <v>225</v>
      </c>
      <c r="O23" s="36">
        <f t="shared" si="10"/>
        <v>289</v>
      </c>
      <c r="P23" s="8">
        <f>IFERROR(O23/J23,0)</f>
        <v>20.642857142857142</v>
      </c>
      <c r="Q23" s="9">
        <f t="shared" si="2"/>
        <v>0.85</v>
      </c>
      <c r="R23" s="59">
        <f>IFERROR((N23/M23)*100,0)</f>
        <v>36.885245901639344</v>
      </c>
      <c r="S23" s="9">
        <f>IFERROR((I23/J23)*100,0)</f>
        <v>0</v>
      </c>
      <c r="T23" s="10">
        <f t="shared" si="3"/>
        <v>22.647058823529413</v>
      </c>
      <c r="U23" s="128"/>
      <c r="V23" s="95"/>
    </row>
    <row r="24" spans="1:58" ht="16.5" x14ac:dyDescent="0.25">
      <c r="A24" s="46" t="s">
        <v>20</v>
      </c>
      <c r="B24" s="37">
        <v>2</v>
      </c>
      <c r="C24" s="3">
        <v>0</v>
      </c>
      <c r="D24" s="38">
        <f>SUM(B24:C24)</f>
        <v>2</v>
      </c>
      <c r="E24" s="37">
        <v>1</v>
      </c>
      <c r="F24" s="3">
        <v>2</v>
      </c>
      <c r="G24" s="3">
        <v>0</v>
      </c>
      <c r="H24" s="3">
        <v>0</v>
      </c>
      <c r="I24" s="134">
        <f>SUM(G24:H24)</f>
        <v>0</v>
      </c>
      <c r="J24" s="38">
        <f>SUM(E24,I24)</f>
        <v>1</v>
      </c>
      <c r="K24" s="37">
        <v>11</v>
      </c>
      <c r="L24" s="80">
        <v>4</v>
      </c>
      <c r="M24" s="3">
        <v>120</v>
      </c>
      <c r="N24" s="3">
        <v>17</v>
      </c>
      <c r="O24" s="43">
        <v>15</v>
      </c>
      <c r="P24" s="11">
        <f>IFERROR(O24/J24,0)</f>
        <v>15</v>
      </c>
      <c r="Q24" s="12">
        <f t="shared" si="2"/>
        <v>0.75</v>
      </c>
      <c r="R24" s="60">
        <f>IFERROR((N24/M24)*100,0)</f>
        <v>14.166666666666666</v>
      </c>
      <c r="S24" s="12">
        <f>IFERROR((I24/J24)*100,0)</f>
        <v>0</v>
      </c>
      <c r="T24" s="13">
        <f t="shared" si="3"/>
        <v>34.333333333333336</v>
      </c>
      <c r="U24" s="128">
        <v>2</v>
      </c>
      <c r="V24" s="92">
        <v>5</v>
      </c>
    </row>
    <row r="25" spans="1:58" ht="16.5" x14ac:dyDescent="0.25">
      <c r="A25" s="46" t="s">
        <v>60</v>
      </c>
      <c r="B25" s="37">
        <v>3</v>
      </c>
      <c r="C25" s="3">
        <v>1</v>
      </c>
      <c r="D25" s="38">
        <f>SUM(B25:C25)</f>
        <v>4</v>
      </c>
      <c r="E25" s="37">
        <v>4</v>
      </c>
      <c r="F25" s="3">
        <v>1</v>
      </c>
      <c r="G25" s="3">
        <v>0</v>
      </c>
      <c r="H25" s="3">
        <v>0</v>
      </c>
      <c r="I25" s="134">
        <f>SUM(G25:H25)</f>
        <v>0</v>
      </c>
      <c r="J25" s="38">
        <f>SUM(E25,I25)</f>
        <v>4</v>
      </c>
      <c r="K25" s="37">
        <v>13</v>
      </c>
      <c r="L25" s="80">
        <v>9</v>
      </c>
      <c r="M25" s="3">
        <v>270</v>
      </c>
      <c r="N25" s="3">
        <v>135</v>
      </c>
      <c r="O25" s="43">
        <v>202</v>
      </c>
      <c r="P25" s="11">
        <f>IFERROR(O25/J25,0)</f>
        <v>50.5</v>
      </c>
      <c r="Q25" s="12">
        <f t="shared" si="2"/>
        <v>0.55555555555555558</v>
      </c>
      <c r="R25" s="60">
        <f>IFERROR((N25/M25)*100,0)</f>
        <v>50</v>
      </c>
      <c r="S25" s="12">
        <f>IFERROR((I25/J25)*100,0)</f>
        <v>0</v>
      </c>
      <c r="T25" s="13">
        <f t="shared" si="3"/>
        <v>27</v>
      </c>
      <c r="U25" s="128">
        <v>4</v>
      </c>
      <c r="V25" s="95"/>
    </row>
    <row r="26" spans="1:58" ht="16.5" x14ac:dyDescent="0.25">
      <c r="A26" s="46" t="s">
        <v>21</v>
      </c>
      <c r="B26" s="37">
        <v>6</v>
      </c>
      <c r="C26" s="3">
        <v>0</v>
      </c>
      <c r="D26" s="38">
        <f>SUM(B26:C26)</f>
        <v>6</v>
      </c>
      <c r="E26" s="37">
        <v>9</v>
      </c>
      <c r="F26" s="3">
        <v>0</v>
      </c>
      <c r="G26" s="3">
        <v>0</v>
      </c>
      <c r="H26" s="3">
        <v>0</v>
      </c>
      <c r="I26" s="134">
        <f>SUM(G26:H26)</f>
        <v>0</v>
      </c>
      <c r="J26" s="38">
        <f>SUM(E26,I26)</f>
        <v>9</v>
      </c>
      <c r="K26" s="37">
        <v>11</v>
      </c>
      <c r="L26" s="80">
        <v>7</v>
      </c>
      <c r="M26" s="3">
        <v>220</v>
      </c>
      <c r="N26" s="3">
        <v>73</v>
      </c>
      <c r="O26" s="43">
        <v>72</v>
      </c>
      <c r="P26" s="11">
        <f>IFERROR(O26/J26,0)</f>
        <v>8</v>
      </c>
      <c r="Q26" s="12">
        <f t="shared" si="2"/>
        <v>1.2857142857142858</v>
      </c>
      <c r="R26" s="60">
        <f>IFERROR((N26/M26)*100,0)</f>
        <v>33.181818181818187</v>
      </c>
      <c r="S26" s="12">
        <f>IFERROR((I26/J26)*100,0)</f>
        <v>0</v>
      </c>
      <c r="T26" s="13">
        <f t="shared" si="3"/>
        <v>16.333333333333332</v>
      </c>
      <c r="U26" s="128">
        <v>2</v>
      </c>
      <c r="V26" s="95"/>
    </row>
    <row r="27" spans="1:58" ht="16.5" hidden="1" x14ac:dyDescent="0.25">
      <c r="A27" s="46"/>
      <c r="B27" s="37"/>
      <c r="C27" s="3"/>
      <c r="D27" s="38"/>
      <c r="E27" s="37"/>
      <c r="F27" s="3"/>
      <c r="G27" s="3"/>
      <c r="H27" s="3"/>
      <c r="I27" s="324"/>
      <c r="J27" s="38"/>
      <c r="K27" s="37"/>
      <c r="L27" s="80"/>
      <c r="M27" s="3"/>
      <c r="N27" s="3"/>
      <c r="O27" s="43"/>
      <c r="P27" s="11"/>
      <c r="Q27" s="12"/>
      <c r="R27" s="60"/>
      <c r="S27" s="12"/>
      <c r="T27" s="13"/>
      <c r="U27" s="128"/>
      <c r="V27" s="95"/>
    </row>
    <row r="28" spans="1:58" ht="16.5" x14ac:dyDescent="0.25">
      <c r="A28" s="45" t="s">
        <v>22</v>
      </c>
      <c r="B28" s="35">
        <f>SUM(B29:B31)</f>
        <v>16</v>
      </c>
      <c r="C28" s="17">
        <f t="shared" ref="C28:O28" si="11">SUM(C29:C31)</f>
        <v>10</v>
      </c>
      <c r="D28" s="36">
        <f t="shared" si="11"/>
        <v>26</v>
      </c>
      <c r="E28" s="35">
        <f t="shared" si="11"/>
        <v>20</v>
      </c>
      <c r="F28" s="17">
        <f t="shared" si="11"/>
        <v>4</v>
      </c>
      <c r="G28" s="17">
        <f t="shared" si="11"/>
        <v>1</v>
      </c>
      <c r="H28" s="17">
        <f t="shared" si="11"/>
        <v>0</v>
      </c>
      <c r="I28" s="17">
        <f t="shared" si="11"/>
        <v>1</v>
      </c>
      <c r="J28" s="36">
        <f t="shared" si="11"/>
        <v>21</v>
      </c>
      <c r="K28" s="35">
        <f t="shared" si="11"/>
        <v>34</v>
      </c>
      <c r="L28" s="79">
        <f>L29+L30+L31</f>
        <v>27</v>
      </c>
      <c r="M28" s="17">
        <f t="shared" si="11"/>
        <v>799</v>
      </c>
      <c r="N28" s="17">
        <f t="shared" si="11"/>
        <v>440</v>
      </c>
      <c r="O28" s="36">
        <f t="shared" si="11"/>
        <v>794</v>
      </c>
      <c r="P28" s="8">
        <f t="shared" ref="P28:P35" si="12">IFERROR(O28/J28,0)</f>
        <v>37.80952380952381</v>
      </c>
      <c r="Q28" s="9">
        <f t="shared" si="2"/>
        <v>0.92592592592592593</v>
      </c>
      <c r="R28" s="59">
        <f t="shared" ref="R28:R44" si="13">IFERROR((N28/M28)*100,0)</f>
        <v>55.068836045056322</v>
      </c>
      <c r="S28" s="9">
        <f t="shared" ref="S28:S35" si="14">IFERROR((I28/J28)*100,0)</f>
        <v>4.7619047619047619</v>
      </c>
      <c r="T28" s="10">
        <f t="shared" si="3"/>
        <v>14.36</v>
      </c>
      <c r="U28" s="128"/>
      <c r="V28" s="95"/>
    </row>
    <row r="29" spans="1:58" ht="16.5" x14ac:dyDescent="0.25">
      <c r="A29" s="46" t="s">
        <v>23</v>
      </c>
      <c r="B29" s="37">
        <v>10</v>
      </c>
      <c r="C29" s="3">
        <v>7</v>
      </c>
      <c r="D29" s="38">
        <f>SUM(B29:C29)</f>
        <v>17</v>
      </c>
      <c r="E29" s="37">
        <v>13</v>
      </c>
      <c r="F29" s="3">
        <v>3</v>
      </c>
      <c r="G29" s="3">
        <v>0</v>
      </c>
      <c r="H29" s="3">
        <v>0</v>
      </c>
      <c r="I29" s="134">
        <f>SUM(G29:H29)</f>
        <v>0</v>
      </c>
      <c r="J29" s="38">
        <f>SUM(E29,I29)</f>
        <v>13</v>
      </c>
      <c r="K29" s="37">
        <v>13</v>
      </c>
      <c r="L29" s="80">
        <v>12</v>
      </c>
      <c r="M29" s="3">
        <v>363</v>
      </c>
      <c r="N29" s="3">
        <v>256</v>
      </c>
      <c r="O29" s="43">
        <v>494</v>
      </c>
      <c r="P29" s="11">
        <f t="shared" si="12"/>
        <v>38</v>
      </c>
      <c r="Q29" s="12">
        <f t="shared" si="2"/>
        <v>1.3333333333333333</v>
      </c>
      <c r="R29" s="60">
        <f t="shared" si="13"/>
        <v>70.523415977961434</v>
      </c>
      <c r="S29" s="12">
        <f t="shared" si="14"/>
        <v>0</v>
      </c>
      <c r="T29" s="13">
        <f t="shared" si="3"/>
        <v>6.6875</v>
      </c>
      <c r="U29" s="128">
        <v>1</v>
      </c>
      <c r="V29" s="95"/>
    </row>
    <row r="30" spans="1:58" ht="16.5" x14ac:dyDescent="0.25">
      <c r="A30" s="46" t="s">
        <v>24</v>
      </c>
      <c r="B30" s="37">
        <v>5</v>
      </c>
      <c r="C30" s="3">
        <v>2</v>
      </c>
      <c r="D30" s="38">
        <f>SUM(B30:C30)</f>
        <v>7</v>
      </c>
      <c r="E30" s="37">
        <v>7</v>
      </c>
      <c r="F30" s="3">
        <v>1</v>
      </c>
      <c r="G30" s="3">
        <v>1</v>
      </c>
      <c r="H30" s="3">
        <v>0</v>
      </c>
      <c r="I30" s="134">
        <f>SUM(G30:H30)</f>
        <v>1</v>
      </c>
      <c r="J30" s="38">
        <f>SUM(E30,I30)</f>
        <v>8</v>
      </c>
      <c r="K30" s="37">
        <v>15</v>
      </c>
      <c r="L30" s="80">
        <v>11</v>
      </c>
      <c r="M30" s="3">
        <v>326</v>
      </c>
      <c r="N30" s="3">
        <v>141</v>
      </c>
      <c r="O30" s="43">
        <v>300</v>
      </c>
      <c r="P30" s="11">
        <f t="shared" si="12"/>
        <v>37.5</v>
      </c>
      <c r="Q30" s="12">
        <f t="shared" si="2"/>
        <v>0.81818181818181823</v>
      </c>
      <c r="R30" s="60">
        <f t="shared" si="13"/>
        <v>43.25153374233129</v>
      </c>
      <c r="S30" s="12">
        <f t="shared" si="14"/>
        <v>12.5</v>
      </c>
      <c r="T30" s="13">
        <f t="shared" si="3"/>
        <v>20.555555555555557</v>
      </c>
      <c r="U30" s="128">
        <v>4</v>
      </c>
      <c r="V30" s="92">
        <v>5</v>
      </c>
    </row>
    <row r="31" spans="1:58" ht="16.5" x14ac:dyDescent="0.25">
      <c r="A31" s="46" t="s">
        <v>17</v>
      </c>
      <c r="B31" s="37">
        <v>1</v>
      </c>
      <c r="C31" s="3">
        <v>1</v>
      </c>
      <c r="D31" s="38">
        <f>SUM(B31:C31)</f>
        <v>2</v>
      </c>
      <c r="E31" s="37">
        <v>0</v>
      </c>
      <c r="F31" s="3">
        <v>0</v>
      </c>
      <c r="G31" s="3">
        <v>0</v>
      </c>
      <c r="H31" s="3">
        <v>0</v>
      </c>
      <c r="I31" s="134">
        <f>SUM(G31:H31)</f>
        <v>0</v>
      </c>
      <c r="J31" s="38">
        <f>SUM(E31,I31)</f>
        <v>0</v>
      </c>
      <c r="K31" s="37">
        <v>6</v>
      </c>
      <c r="L31" s="80">
        <v>4</v>
      </c>
      <c r="M31" s="3">
        <v>110</v>
      </c>
      <c r="N31" s="3">
        <v>43</v>
      </c>
      <c r="O31" s="43">
        <v>0</v>
      </c>
      <c r="P31" s="11">
        <f t="shared" si="12"/>
        <v>0</v>
      </c>
      <c r="Q31" s="12">
        <f t="shared" si="2"/>
        <v>0</v>
      </c>
      <c r="R31" s="60">
        <f t="shared" si="13"/>
        <v>39.090909090909093</v>
      </c>
      <c r="S31" s="12">
        <f t="shared" si="14"/>
        <v>0</v>
      </c>
      <c r="T31" s="13" t="e">
        <f t="shared" si="3"/>
        <v>#DIV/0!</v>
      </c>
      <c r="U31" s="128">
        <v>2</v>
      </c>
      <c r="V31" s="92">
        <v>1</v>
      </c>
    </row>
    <row r="32" spans="1:58" ht="16.5" hidden="1" x14ac:dyDescent="0.25">
      <c r="A32" s="46"/>
      <c r="B32" s="37"/>
      <c r="C32" s="3"/>
      <c r="D32" s="38"/>
      <c r="E32" s="37"/>
      <c r="F32" s="3"/>
      <c r="G32" s="3"/>
      <c r="H32" s="3"/>
      <c r="I32" s="331"/>
      <c r="J32" s="38"/>
      <c r="K32" s="37"/>
      <c r="L32" s="80"/>
      <c r="M32" s="3"/>
      <c r="N32" s="3"/>
      <c r="O32" s="43"/>
      <c r="P32" s="11"/>
      <c r="Q32" s="12"/>
      <c r="R32" s="60"/>
      <c r="S32" s="12"/>
      <c r="T32" s="13"/>
      <c r="U32" s="128"/>
      <c r="V32" s="92"/>
    </row>
    <row r="33" spans="1:24" ht="16.5" x14ac:dyDescent="0.25">
      <c r="A33" s="45" t="s">
        <v>25</v>
      </c>
      <c r="B33" s="35">
        <f>SUM(B34:B35)</f>
        <v>74</v>
      </c>
      <c r="C33" s="17">
        <f t="shared" ref="C33:O33" si="15">SUM(C34:C35)</f>
        <v>27</v>
      </c>
      <c r="D33" s="36">
        <f t="shared" si="15"/>
        <v>101</v>
      </c>
      <c r="E33" s="35">
        <f t="shared" si="15"/>
        <v>68</v>
      </c>
      <c r="F33" s="17">
        <f t="shared" si="15"/>
        <v>22</v>
      </c>
      <c r="G33" s="17">
        <f t="shared" si="15"/>
        <v>4</v>
      </c>
      <c r="H33" s="17">
        <f t="shared" si="15"/>
        <v>0</v>
      </c>
      <c r="I33" s="17">
        <f t="shared" si="15"/>
        <v>4</v>
      </c>
      <c r="J33" s="36">
        <f t="shared" si="15"/>
        <v>72</v>
      </c>
      <c r="K33" s="35">
        <f t="shared" si="15"/>
        <v>18</v>
      </c>
      <c r="L33" s="79">
        <f>SUM(L34+L35)</f>
        <v>18</v>
      </c>
      <c r="M33" s="17">
        <f t="shared" si="15"/>
        <v>643</v>
      </c>
      <c r="N33" s="17">
        <f t="shared" si="15"/>
        <v>634</v>
      </c>
      <c r="O33" s="36">
        <f t="shared" si="15"/>
        <v>673</v>
      </c>
      <c r="P33" s="8">
        <f t="shared" si="12"/>
        <v>9.3472222222222214</v>
      </c>
      <c r="Q33" s="9">
        <f t="shared" si="2"/>
        <v>5.2222222222222223</v>
      </c>
      <c r="R33" s="59">
        <f t="shared" si="13"/>
        <v>98.600311041990679</v>
      </c>
      <c r="S33" s="9">
        <f t="shared" si="14"/>
        <v>5.5555555555555554</v>
      </c>
      <c r="T33" s="10">
        <f t="shared" si="3"/>
        <v>9.5744680851063829E-2</v>
      </c>
      <c r="U33" s="128"/>
      <c r="V33" s="95"/>
    </row>
    <row r="34" spans="1:24" ht="16.5" x14ac:dyDescent="0.25">
      <c r="A34" s="46" t="s">
        <v>26</v>
      </c>
      <c r="B34" s="37">
        <v>46</v>
      </c>
      <c r="C34" s="3">
        <v>10</v>
      </c>
      <c r="D34" s="38">
        <f>SUM(B34:C34)</f>
        <v>56</v>
      </c>
      <c r="E34" s="37">
        <v>43</v>
      </c>
      <c r="F34" s="3">
        <v>12</v>
      </c>
      <c r="G34" s="309">
        <v>1</v>
      </c>
      <c r="H34" s="3">
        <v>0</v>
      </c>
      <c r="I34" s="134">
        <f>SUM(G34:H34)</f>
        <v>1</v>
      </c>
      <c r="J34" s="38">
        <f>SUM(E34,I34)</f>
        <v>44</v>
      </c>
      <c r="K34" s="37">
        <v>14</v>
      </c>
      <c r="L34" s="80">
        <v>14</v>
      </c>
      <c r="M34" s="3">
        <v>425</v>
      </c>
      <c r="N34" s="3">
        <v>425</v>
      </c>
      <c r="O34" s="43">
        <v>390</v>
      </c>
      <c r="P34" s="11">
        <f t="shared" si="12"/>
        <v>8.8636363636363633</v>
      </c>
      <c r="Q34" s="12">
        <f t="shared" si="2"/>
        <v>4</v>
      </c>
      <c r="R34" s="60">
        <f t="shared" si="13"/>
        <v>100</v>
      </c>
      <c r="S34" s="12">
        <f t="shared" si="14"/>
        <v>2.2727272727272729</v>
      </c>
      <c r="T34" s="13">
        <f t="shared" si="3"/>
        <v>0</v>
      </c>
      <c r="U34" s="128"/>
      <c r="V34" s="95"/>
    </row>
    <row r="35" spans="1:24" ht="16.5" x14ac:dyDescent="0.25">
      <c r="A35" s="46" t="s">
        <v>27</v>
      </c>
      <c r="B35" s="37">
        <v>28</v>
      </c>
      <c r="C35" s="3">
        <v>17</v>
      </c>
      <c r="D35" s="38">
        <f>SUM(B35:C35)</f>
        <v>45</v>
      </c>
      <c r="E35" s="37">
        <v>25</v>
      </c>
      <c r="F35" s="3">
        <v>10</v>
      </c>
      <c r="G35" s="3">
        <v>3</v>
      </c>
      <c r="H35" s="3">
        <v>0</v>
      </c>
      <c r="I35" s="134">
        <f>SUM(G35:H35)</f>
        <v>3</v>
      </c>
      <c r="J35" s="38">
        <f>SUM(E35,I35)</f>
        <v>28</v>
      </c>
      <c r="K35" s="37">
        <v>4</v>
      </c>
      <c r="L35" s="354">
        <v>4</v>
      </c>
      <c r="M35" s="3">
        <v>218</v>
      </c>
      <c r="N35" s="3">
        <v>209</v>
      </c>
      <c r="O35" s="43">
        <v>283</v>
      </c>
      <c r="P35" s="11">
        <f t="shared" si="12"/>
        <v>10.107142857142858</v>
      </c>
      <c r="Q35" s="12">
        <f t="shared" si="2"/>
        <v>9.5</v>
      </c>
      <c r="R35" s="60">
        <f t="shared" si="13"/>
        <v>95.87155963302753</v>
      </c>
      <c r="S35" s="12">
        <f t="shared" si="14"/>
        <v>10.714285714285714</v>
      </c>
      <c r="T35" s="13">
        <f t="shared" si="3"/>
        <v>0.23684210526315788</v>
      </c>
      <c r="U35" s="128"/>
      <c r="V35" s="92">
        <v>1</v>
      </c>
    </row>
    <row r="36" spans="1:24" ht="16.5" hidden="1" x14ac:dyDescent="0.25">
      <c r="A36" s="46"/>
      <c r="B36" s="37"/>
      <c r="C36" s="3"/>
      <c r="D36" s="38"/>
      <c r="E36" s="37"/>
      <c r="F36" s="3"/>
      <c r="G36" s="3"/>
      <c r="H36" s="3"/>
      <c r="I36" s="331"/>
      <c r="J36" s="38"/>
      <c r="K36" s="37"/>
      <c r="L36" s="83"/>
      <c r="M36" s="3"/>
      <c r="N36" s="3"/>
      <c r="O36" s="43"/>
      <c r="P36" s="11"/>
      <c r="Q36" s="12"/>
      <c r="R36" s="60"/>
      <c r="S36" s="12"/>
      <c r="T36" s="13"/>
      <c r="U36" s="128"/>
      <c r="V36" s="92"/>
    </row>
    <row r="37" spans="1:24" ht="16.5" x14ac:dyDescent="0.25">
      <c r="A37" s="45" t="s">
        <v>28</v>
      </c>
      <c r="B37" s="35">
        <f>SUM(B38:B44)</f>
        <v>11</v>
      </c>
      <c r="C37" s="17">
        <f t="shared" ref="C37:O37" si="16">SUM(C38:C44)</f>
        <v>20</v>
      </c>
      <c r="D37" s="36">
        <f t="shared" si="16"/>
        <v>31</v>
      </c>
      <c r="E37" s="35">
        <f t="shared" si="16"/>
        <v>2</v>
      </c>
      <c r="F37" s="17">
        <f t="shared" si="16"/>
        <v>29</v>
      </c>
      <c r="G37" s="17">
        <f t="shared" si="16"/>
        <v>1</v>
      </c>
      <c r="H37" s="17">
        <f t="shared" si="16"/>
        <v>0</v>
      </c>
      <c r="I37" s="17">
        <f t="shared" si="16"/>
        <v>1</v>
      </c>
      <c r="J37" s="36">
        <f t="shared" si="16"/>
        <v>3</v>
      </c>
      <c r="K37" s="35">
        <f t="shared" si="16"/>
        <v>25</v>
      </c>
      <c r="L37" s="79">
        <f>L38+L39+L41+L43+L44</f>
        <v>21</v>
      </c>
      <c r="M37" s="17">
        <f t="shared" si="16"/>
        <v>654</v>
      </c>
      <c r="N37" s="17">
        <f t="shared" si="16"/>
        <v>550</v>
      </c>
      <c r="O37" s="36">
        <f t="shared" si="16"/>
        <v>254</v>
      </c>
      <c r="P37" s="8">
        <f t="shared" ref="P37:P44" si="17">IFERROR(O37/SUM(F37,J37),0)</f>
        <v>7.9375</v>
      </c>
      <c r="Q37" s="9">
        <f t="shared" si="2"/>
        <v>1.5238095238095237</v>
      </c>
      <c r="R37" s="59">
        <f t="shared" si="13"/>
        <v>84.097859327217122</v>
      </c>
      <c r="S37" s="9">
        <f t="shared" ref="S37:S44" si="18">IFERROR((I37/SUM(F37,J37))*100,0)</f>
        <v>3.125</v>
      </c>
      <c r="T37" s="10">
        <f t="shared" si="3"/>
        <v>3.25</v>
      </c>
      <c r="U37" s="128"/>
      <c r="V37" s="95"/>
      <c r="X37" s="137"/>
    </row>
    <row r="38" spans="1:24" ht="16.5" x14ac:dyDescent="0.25">
      <c r="A38" s="46" t="s">
        <v>29</v>
      </c>
      <c r="B38" s="37">
        <v>6</v>
      </c>
      <c r="C38" s="3">
        <v>7</v>
      </c>
      <c r="D38" s="38">
        <f>SUM(B38:C38)</f>
        <v>13</v>
      </c>
      <c r="E38" s="37">
        <v>0</v>
      </c>
      <c r="F38" s="3">
        <v>12</v>
      </c>
      <c r="G38" s="3">
        <v>1</v>
      </c>
      <c r="H38" s="3">
        <v>0</v>
      </c>
      <c r="I38" s="134">
        <f>SUM(G38:H38)</f>
        <v>1</v>
      </c>
      <c r="J38" s="38">
        <f>SUM(E38,I38)</f>
        <v>1</v>
      </c>
      <c r="K38" s="37">
        <v>9</v>
      </c>
      <c r="L38" s="80">
        <v>9</v>
      </c>
      <c r="M38" s="3">
        <v>270</v>
      </c>
      <c r="N38" s="3">
        <v>267</v>
      </c>
      <c r="O38" s="43">
        <v>26</v>
      </c>
      <c r="P38" s="11">
        <f t="shared" si="17"/>
        <v>2</v>
      </c>
      <c r="Q38" s="60">
        <f t="shared" si="2"/>
        <v>1.4444444444444444</v>
      </c>
      <c r="R38" s="60">
        <f t="shared" si="13"/>
        <v>98.888888888888886</v>
      </c>
      <c r="S38" s="12">
        <f t="shared" si="18"/>
        <v>7.6923076923076925</v>
      </c>
      <c r="T38" s="13">
        <f t="shared" si="3"/>
        <v>0.23076923076923078</v>
      </c>
      <c r="U38" s="128"/>
      <c r="V38" s="95"/>
      <c r="W38" s="54"/>
    </row>
    <row r="39" spans="1:24" ht="16.5" x14ac:dyDescent="0.25">
      <c r="A39" s="46" t="s">
        <v>30</v>
      </c>
      <c r="B39" s="37">
        <v>1</v>
      </c>
      <c r="C39" s="3">
        <v>8</v>
      </c>
      <c r="D39" s="38">
        <f>SUM(B39:C39)</f>
        <v>9</v>
      </c>
      <c r="E39" s="37">
        <v>0</v>
      </c>
      <c r="F39" s="3">
        <v>7</v>
      </c>
      <c r="G39" s="3">
        <v>0</v>
      </c>
      <c r="H39" s="3">
        <v>0</v>
      </c>
      <c r="I39" s="134">
        <v>0</v>
      </c>
      <c r="J39" s="38">
        <f>SUM(E39,I39)</f>
        <v>0</v>
      </c>
      <c r="K39" s="103">
        <v>3</v>
      </c>
      <c r="L39" s="103">
        <v>2</v>
      </c>
      <c r="M39" s="3">
        <v>88</v>
      </c>
      <c r="N39" s="3">
        <v>78</v>
      </c>
      <c r="O39" s="43">
        <v>0</v>
      </c>
      <c r="P39" s="11">
        <f t="shared" si="17"/>
        <v>0</v>
      </c>
      <c r="Q39" s="60">
        <f t="shared" si="2"/>
        <v>3.5</v>
      </c>
      <c r="R39" s="60">
        <f t="shared" si="13"/>
        <v>88.63636363636364</v>
      </c>
      <c r="S39" s="12">
        <f t="shared" si="18"/>
        <v>0</v>
      </c>
      <c r="T39" s="13">
        <f t="shared" si="3"/>
        <v>1.4285714285714286</v>
      </c>
      <c r="U39" s="128">
        <v>2</v>
      </c>
      <c r="V39" s="95"/>
      <c r="W39" s="54"/>
    </row>
    <row r="40" spans="1:24" ht="16.5" hidden="1" x14ac:dyDescent="0.25">
      <c r="A40" s="46"/>
      <c r="B40" s="37"/>
      <c r="C40" s="3"/>
      <c r="D40" s="38"/>
      <c r="E40" s="37"/>
      <c r="F40" s="3"/>
      <c r="G40" s="3"/>
      <c r="H40" s="3"/>
      <c r="I40" s="331"/>
      <c r="J40" s="38"/>
      <c r="K40" s="103"/>
      <c r="L40" s="103"/>
      <c r="M40" s="3"/>
      <c r="N40" s="3"/>
      <c r="O40" s="43"/>
      <c r="P40" s="11"/>
      <c r="Q40" s="60"/>
      <c r="R40" s="60"/>
      <c r="S40" s="12"/>
      <c r="T40" s="13"/>
      <c r="U40" s="128"/>
      <c r="V40" s="95"/>
      <c r="W40" s="54"/>
    </row>
    <row r="41" spans="1:24" ht="16.5" x14ac:dyDescent="0.25">
      <c r="A41" s="46" t="s">
        <v>31</v>
      </c>
      <c r="B41" s="37">
        <v>0</v>
      </c>
      <c r="C41" s="3">
        <v>3</v>
      </c>
      <c r="D41" s="38">
        <f>SUM(B41:C41)</f>
        <v>3</v>
      </c>
      <c r="E41" s="37">
        <v>1</v>
      </c>
      <c r="F41" s="3">
        <v>5</v>
      </c>
      <c r="G41" s="3">
        <v>0</v>
      </c>
      <c r="H41" s="3">
        <v>0</v>
      </c>
      <c r="I41" s="134">
        <f>SUM(G41:H41)</f>
        <v>0</v>
      </c>
      <c r="J41" s="38">
        <f>SUM(E41,I41)</f>
        <v>1</v>
      </c>
      <c r="K41" s="37">
        <v>7</v>
      </c>
      <c r="L41" s="80">
        <v>6</v>
      </c>
      <c r="M41" s="3">
        <v>176</v>
      </c>
      <c r="N41" s="3">
        <v>126</v>
      </c>
      <c r="O41" s="43">
        <v>107</v>
      </c>
      <c r="P41" s="11">
        <f t="shared" si="17"/>
        <v>17.833333333333332</v>
      </c>
      <c r="Q41" s="60">
        <f t="shared" si="2"/>
        <v>1</v>
      </c>
      <c r="R41" s="60">
        <f t="shared" si="13"/>
        <v>71.590909090909093</v>
      </c>
      <c r="S41" s="12">
        <f t="shared" si="18"/>
        <v>0</v>
      </c>
      <c r="T41" s="13">
        <f t="shared" si="3"/>
        <v>8.3333333333333339</v>
      </c>
      <c r="U41" s="128"/>
      <c r="V41" s="95"/>
      <c r="W41" s="54"/>
    </row>
    <row r="42" spans="1:24" ht="16.5" hidden="1" x14ac:dyDescent="0.25">
      <c r="A42" s="46"/>
      <c r="B42" s="37"/>
      <c r="C42" s="3"/>
      <c r="D42" s="38"/>
      <c r="E42" s="37"/>
      <c r="F42" s="3"/>
      <c r="G42" s="3"/>
      <c r="H42" s="3"/>
      <c r="I42" s="331"/>
      <c r="J42" s="38"/>
      <c r="K42" s="37"/>
      <c r="L42" s="80"/>
      <c r="M42" s="3"/>
      <c r="N42" s="3"/>
      <c r="O42" s="43"/>
      <c r="P42" s="11"/>
      <c r="Q42" s="60"/>
      <c r="R42" s="60"/>
      <c r="S42" s="12"/>
      <c r="T42" s="13"/>
      <c r="U42" s="128"/>
      <c r="V42" s="95"/>
      <c r="W42" s="54"/>
    </row>
    <row r="43" spans="1:24" ht="16.5" x14ac:dyDescent="0.25">
      <c r="A43" s="46" t="s">
        <v>32</v>
      </c>
      <c r="B43" s="37">
        <v>4</v>
      </c>
      <c r="C43" s="3">
        <v>2</v>
      </c>
      <c r="D43" s="38">
        <f>SUM(B43:C43)</f>
        <v>6</v>
      </c>
      <c r="E43" s="37">
        <v>1</v>
      </c>
      <c r="F43" s="3">
        <v>5</v>
      </c>
      <c r="G43" s="3">
        <v>0</v>
      </c>
      <c r="H43" s="3">
        <v>0</v>
      </c>
      <c r="I43" s="134">
        <f>SUM(G43:H43)</f>
        <v>0</v>
      </c>
      <c r="J43" s="38">
        <f>SUM(E43,I43)</f>
        <v>1</v>
      </c>
      <c r="K43" s="37">
        <v>3</v>
      </c>
      <c r="L43" s="80">
        <v>3</v>
      </c>
      <c r="M43" s="3">
        <v>90</v>
      </c>
      <c r="N43" s="3">
        <v>49</v>
      </c>
      <c r="O43" s="43">
        <v>121</v>
      </c>
      <c r="P43" s="11">
        <f t="shared" si="17"/>
        <v>20.166666666666668</v>
      </c>
      <c r="Q43" s="60">
        <f t="shared" si="2"/>
        <v>2</v>
      </c>
      <c r="R43" s="60">
        <f t="shared" si="13"/>
        <v>54.444444444444443</v>
      </c>
      <c r="S43" s="12">
        <f t="shared" si="18"/>
        <v>0</v>
      </c>
      <c r="T43" s="13">
        <f t="shared" si="3"/>
        <v>6.833333333333333</v>
      </c>
      <c r="U43" s="128">
        <v>0</v>
      </c>
      <c r="V43" s="95"/>
      <c r="W43" s="54"/>
    </row>
    <row r="44" spans="1:24" ht="17.25" thickBot="1" x14ac:dyDescent="0.3">
      <c r="A44" s="198" t="s">
        <v>33</v>
      </c>
      <c r="B44" s="199">
        <v>0</v>
      </c>
      <c r="C44" s="200">
        <v>0</v>
      </c>
      <c r="D44" s="201">
        <f>SUM(B44:C44)</f>
        <v>0</v>
      </c>
      <c r="E44" s="199">
        <v>0</v>
      </c>
      <c r="F44" s="200">
        <v>0</v>
      </c>
      <c r="G44" s="200">
        <v>0</v>
      </c>
      <c r="H44" s="200">
        <v>0</v>
      </c>
      <c r="I44" s="202">
        <f>SUM(G44:H44)</f>
        <v>0</v>
      </c>
      <c r="J44" s="201">
        <f>SUM(E44,I44)</f>
        <v>0</v>
      </c>
      <c r="K44" s="199">
        <v>3</v>
      </c>
      <c r="L44" s="203">
        <v>1</v>
      </c>
      <c r="M44" s="200">
        <v>30</v>
      </c>
      <c r="N44" s="200">
        <v>30</v>
      </c>
      <c r="O44" s="204">
        <v>0</v>
      </c>
      <c r="P44" s="205">
        <f t="shared" si="17"/>
        <v>0</v>
      </c>
      <c r="Q44" s="206">
        <f t="shared" si="2"/>
        <v>0</v>
      </c>
      <c r="R44" s="206">
        <f t="shared" si="13"/>
        <v>100</v>
      </c>
      <c r="S44" s="207">
        <f t="shared" si="18"/>
        <v>0</v>
      </c>
      <c r="T44" s="311" t="e">
        <f t="shared" si="3"/>
        <v>#DIV/0!</v>
      </c>
      <c r="U44" s="130">
        <v>2</v>
      </c>
      <c r="V44" s="96"/>
      <c r="W44" s="54"/>
    </row>
    <row r="45" spans="1:24" ht="17.25" thickBot="1" x14ac:dyDescent="0.3">
      <c r="A45" s="385" t="s">
        <v>695</v>
      </c>
      <c r="B45" s="386">
        <v>0</v>
      </c>
      <c r="C45" s="386">
        <v>0</v>
      </c>
      <c r="D45" s="398">
        <v>0</v>
      </c>
      <c r="E45" s="386">
        <v>0</v>
      </c>
      <c r="F45" s="386">
        <v>0</v>
      </c>
      <c r="G45" s="386">
        <v>0</v>
      </c>
      <c r="H45" s="386">
        <v>0</v>
      </c>
      <c r="I45" s="387">
        <v>0</v>
      </c>
      <c r="J45" s="398">
        <v>0</v>
      </c>
      <c r="K45" s="386">
        <v>0</v>
      </c>
      <c r="L45" s="386">
        <v>0</v>
      </c>
      <c r="M45" s="386">
        <v>0</v>
      </c>
      <c r="N45" s="386">
        <v>0</v>
      </c>
      <c r="O45" s="386">
        <v>0</v>
      </c>
      <c r="P45" s="392">
        <v>0</v>
      </c>
      <c r="Q45" s="393">
        <v>0</v>
      </c>
      <c r="R45" s="393">
        <v>0</v>
      </c>
      <c r="S45" s="392">
        <v>0</v>
      </c>
      <c r="T45" s="395">
        <v>0</v>
      </c>
      <c r="U45" s="266"/>
      <c r="V45" s="281"/>
      <c r="W45" s="54"/>
    </row>
    <row r="46" spans="1:24" ht="16.5" x14ac:dyDescent="0.25">
      <c r="A46" s="287" t="s">
        <v>752</v>
      </c>
      <c r="B46" s="288"/>
      <c r="C46" s="288"/>
      <c r="D46" s="341"/>
      <c r="E46" s="288"/>
      <c r="F46" s="288"/>
      <c r="G46" s="288"/>
      <c r="H46" s="288"/>
      <c r="I46" s="341"/>
      <c r="J46" s="341"/>
      <c r="K46" s="288"/>
      <c r="L46" s="288"/>
      <c r="M46" s="288"/>
      <c r="N46" s="288"/>
      <c r="O46" s="288"/>
      <c r="P46" s="289"/>
      <c r="Q46" s="290"/>
      <c r="R46" s="290"/>
      <c r="S46" s="289"/>
      <c r="T46" s="289"/>
      <c r="U46" s="329"/>
      <c r="V46" s="330"/>
      <c r="W46" s="54"/>
    </row>
    <row r="47" spans="1:24" ht="16.5" x14ac:dyDescent="0.25">
      <c r="A47" s="287"/>
      <c r="B47" s="288"/>
      <c r="C47" s="288"/>
      <c r="D47" s="341"/>
      <c r="E47" s="288"/>
      <c r="F47" s="288"/>
      <c r="G47" s="288"/>
      <c r="H47" s="288"/>
      <c r="I47" s="341"/>
      <c r="J47" s="341"/>
      <c r="K47" s="288"/>
      <c r="L47" s="288"/>
      <c r="M47" s="288"/>
      <c r="N47" s="288"/>
      <c r="O47" s="288"/>
      <c r="P47" s="289"/>
      <c r="Q47" s="290"/>
      <c r="R47" s="290"/>
      <c r="S47" s="289"/>
      <c r="T47" s="289"/>
      <c r="U47" s="329"/>
      <c r="V47" s="330"/>
      <c r="W47" s="54"/>
    </row>
    <row r="48" spans="1:24" ht="15.75" thickBot="1" x14ac:dyDescent="0.3">
      <c r="A48" s="1" t="s">
        <v>58</v>
      </c>
    </row>
    <row r="49" spans="1:20" ht="16.5" x14ac:dyDescent="0.25">
      <c r="A49" s="28" t="s">
        <v>59</v>
      </c>
      <c r="B49" s="29">
        <f>SUM(B50:B52)</f>
        <v>10</v>
      </c>
      <c r="C49" s="29">
        <f t="shared" ref="C49:O49" si="19">SUM(C50:C52)</f>
        <v>12</v>
      </c>
      <c r="D49" s="29">
        <f t="shared" si="19"/>
        <v>22</v>
      </c>
      <c r="E49" s="29">
        <f t="shared" si="19"/>
        <v>2</v>
      </c>
      <c r="F49" s="29">
        <f t="shared" si="19"/>
        <v>22</v>
      </c>
      <c r="G49" s="29">
        <f t="shared" si="19"/>
        <v>1</v>
      </c>
      <c r="H49" s="29">
        <f t="shared" si="19"/>
        <v>0</v>
      </c>
      <c r="I49" s="29">
        <f t="shared" si="19"/>
        <v>1</v>
      </c>
      <c r="J49" s="29">
        <f t="shared" si="19"/>
        <v>3</v>
      </c>
      <c r="K49" s="29">
        <f t="shared" si="19"/>
        <v>19</v>
      </c>
      <c r="L49" s="29">
        <f>L50+L51+L52</f>
        <v>18</v>
      </c>
      <c r="M49" s="29">
        <f t="shared" si="19"/>
        <v>536</v>
      </c>
      <c r="N49" s="29">
        <f t="shared" si="19"/>
        <v>442</v>
      </c>
      <c r="O49" s="34">
        <f t="shared" si="19"/>
        <v>491</v>
      </c>
      <c r="P49" s="30">
        <f>IFERROR(O49/SUM(F49,J49),0)</f>
        <v>19.64</v>
      </c>
      <c r="Q49" s="31">
        <f t="shared" si="2"/>
        <v>1.3888888888888888</v>
      </c>
      <c r="R49" s="31">
        <f>IFERROR((N49/M49)*100,0)</f>
        <v>82.462686567164184</v>
      </c>
      <c r="S49" s="31">
        <f>IFERROR((I49/SUM(F49,J49))*100,0)</f>
        <v>4</v>
      </c>
      <c r="T49" s="32">
        <f t="shared" si="3"/>
        <v>3.76</v>
      </c>
    </row>
    <row r="50" spans="1:20" ht="16.5" x14ac:dyDescent="0.25">
      <c r="A50" s="4" t="str">
        <f>A38</f>
        <v>NEO UCI</v>
      </c>
      <c r="B50" s="3">
        <f t="shared" ref="B50:N50" si="20">B38</f>
        <v>6</v>
      </c>
      <c r="C50" s="3">
        <f t="shared" si="20"/>
        <v>7</v>
      </c>
      <c r="D50" s="134">
        <f t="shared" si="20"/>
        <v>13</v>
      </c>
      <c r="E50" s="3">
        <f t="shared" si="20"/>
        <v>0</v>
      </c>
      <c r="F50" s="3">
        <f t="shared" si="20"/>
        <v>12</v>
      </c>
      <c r="G50" s="3">
        <f t="shared" si="20"/>
        <v>1</v>
      </c>
      <c r="H50" s="3">
        <f t="shared" si="20"/>
        <v>0</v>
      </c>
      <c r="I50" s="134">
        <f t="shared" si="20"/>
        <v>1</v>
      </c>
      <c r="J50" s="134">
        <f t="shared" si="20"/>
        <v>1</v>
      </c>
      <c r="K50" s="3">
        <f t="shared" si="20"/>
        <v>9</v>
      </c>
      <c r="L50" s="3">
        <v>9</v>
      </c>
      <c r="M50" s="3">
        <f t="shared" si="20"/>
        <v>270</v>
      </c>
      <c r="N50" s="3">
        <f t="shared" si="20"/>
        <v>267</v>
      </c>
      <c r="O50" s="6">
        <v>178</v>
      </c>
      <c r="P50" s="11">
        <f>IFERROR(O50/SUM(F50,J50),0)</f>
        <v>13.692307692307692</v>
      </c>
      <c r="Q50" s="60">
        <f t="shared" si="2"/>
        <v>1.4444444444444444</v>
      </c>
      <c r="R50" s="60">
        <f>IFERROR((N50/M50)*100,0)</f>
        <v>98.888888888888886</v>
      </c>
      <c r="S50" s="12">
        <f>IFERROR((I50/SUM(F50,J50))*100,0)</f>
        <v>7.6923076923076925</v>
      </c>
      <c r="T50" s="13">
        <f t="shared" si="3"/>
        <v>0.23076923076923078</v>
      </c>
    </row>
    <row r="51" spans="1:20" ht="16.5" x14ac:dyDescent="0.25">
      <c r="A51" s="4" t="str">
        <f t="shared" ref="A51:K51" si="21">A41</f>
        <v>PED. UTI</v>
      </c>
      <c r="B51" s="3">
        <f t="shared" si="21"/>
        <v>0</v>
      </c>
      <c r="C51" s="3">
        <f t="shared" si="21"/>
        <v>3</v>
      </c>
      <c r="D51" s="134">
        <f t="shared" si="21"/>
        <v>3</v>
      </c>
      <c r="E51" s="3">
        <f t="shared" si="21"/>
        <v>1</v>
      </c>
      <c r="F51" s="3">
        <f t="shared" si="21"/>
        <v>5</v>
      </c>
      <c r="G51" s="3">
        <f t="shared" si="21"/>
        <v>0</v>
      </c>
      <c r="H51" s="3">
        <f t="shared" si="21"/>
        <v>0</v>
      </c>
      <c r="I51" s="134">
        <f t="shared" si="21"/>
        <v>0</v>
      </c>
      <c r="J51" s="134">
        <f t="shared" si="21"/>
        <v>1</v>
      </c>
      <c r="K51" s="3">
        <f t="shared" si="21"/>
        <v>7</v>
      </c>
      <c r="L51" s="3">
        <v>6</v>
      </c>
      <c r="M51" s="3">
        <f>M41</f>
        <v>176</v>
      </c>
      <c r="N51" s="3">
        <f>N41</f>
        <v>126</v>
      </c>
      <c r="O51" s="6">
        <v>177</v>
      </c>
      <c r="P51" s="11">
        <f>IFERROR(O51/SUM(F51,J51),0)</f>
        <v>29.5</v>
      </c>
      <c r="Q51" s="60">
        <f t="shared" si="2"/>
        <v>1</v>
      </c>
      <c r="R51" s="60">
        <f>IFERROR((N51/M51)*100,0)</f>
        <v>71.590909090909093</v>
      </c>
      <c r="S51" s="12">
        <f>IFERROR((I51/SUM(F51,J51))*100,0)</f>
        <v>0</v>
      </c>
      <c r="T51" s="13">
        <f t="shared" si="3"/>
        <v>8.3333333333333339</v>
      </c>
    </row>
    <row r="52" spans="1:20" ht="17.25" thickBot="1" x14ac:dyDescent="0.3">
      <c r="A52" s="4" t="str">
        <f>A43</f>
        <v>OBST.  UCI MUJER</v>
      </c>
      <c r="B52" s="3">
        <f t="shared" ref="B52:N52" si="22">B43</f>
        <v>4</v>
      </c>
      <c r="C52" s="3">
        <f t="shared" si="22"/>
        <v>2</v>
      </c>
      <c r="D52" s="134">
        <f t="shared" si="22"/>
        <v>6</v>
      </c>
      <c r="E52" s="3">
        <f t="shared" si="22"/>
        <v>1</v>
      </c>
      <c r="F52" s="3">
        <f t="shared" si="22"/>
        <v>5</v>
      </c>
      <c r="G52" s="3">
        <f t="shared" si="22"/>
        <v>0</v>
      </c>
      <c r="H52" s="3">
        <f t="shared" si="22"/>
        <v>0</v>
      </c>
      <c r="I52" s="134">
        <f t="shared" si="22"/>
        <v>0</v>
      </c>
      <c r="J52" s="134">
        <f t="shared" si="22"/>
        <v>1</v>
      </c>
      <c r="K52" s="3">
        <f t="shared" si="22"/>
        <v>3</v>
      </c>
      <c r="L52" s="3">
        <v>3</v>
      </c>
      <c r="M52" s="3">
        <f t="shared" si="22"/>
        <v>90</v>
      </c>
      <c r="N52" s="3">
        <f t="shared" si="22"/>
        <v>49</v>
      </c>
      <c r="O52" s="6">
        <v>136</v>
      </c>
      <c r="P52" s="14">
        <f>IFERROR(O52/SUM(F52,J52),0)</f>
        <v>22.666666666666668</v>
      </c>
      <c r="Q52" s="61">
        <f t="shared" si="2"/>
        <v>2</v>
      </c>
      <c r="R52" s="61">
        <f>IFERROR((N52/M52)*100,0)</f>
        <v>54.444444444444443</v>
      </c>
      <c r="S52" s="15">
        <f>IFERROR((I52/SUM(F52,J52))*100,0)</f>
        <v>0</v>
      </c>
      <c r="T52" s="16">
        <f t="shared" si="3"/>
        <v>6.833333333333333</v>
      </c>
    </row>
    <row r="55" spans="1:20" ht="16.5" x14ac:dyDescent="0.25">
      <c r="A55" s="495" t="s">
        <v>61</v>
      </c>
      <c r="B55" s="5" t="s">
        <v>1</v>
      </c>
      <c r="C55" s="5" t="s">
        <v>64</v>
      </c>
    </row>
    <row r="56" spans="1:20" x14ac:dyDescent="0.25">
      <c r="A56" s="495"/>
      <c r="B56" s="3">
        <v>370</v>
      </c>
      <c r="C56" s="3">
        <v>369</v>
      </c>
    </row>
    <row r="57" spans="1:20" ht="16.5" hidden="1" x14ac:dyDescent="0.25">
      <c r="A57" s="495" t="s">
        <v>62</v>
      </c>
      <c r="B57" s="5" t="s">
        <v>1</v>
      </c>
      <c r="C57" s="5" t="s">
        <v>64</v>
      </c>
    </row>
    <row r="58" spans="1:20" hidden="1" x14ac:dyDescent="0.25">
      <c r="A58" s="495"/>
      <c r="B58" s="3"/>
      <c r="C58" s="3"/>
    </row>
    <row r="59" spans="1:20" ht="16.5" x14ac:dyDescent="0.25">
      <c r="A59" s="495" t="s">
        <v>63</v>
      </c>
      <c r="B59" s="5" t="s">
        <v>65</v>
      </c>
      <c r="C59" s="5" t="s">
        <v>66</v>
      </c>
    </row>
    <row r="60" spans="1:20" x14ac:dyDescent="0.25">
      <c r="A60" s="495"/>
      <c r="B60" s="3">
        <v>213</v>
      </c>
      <c r="C60" s="3">
        <v>269</v>
      </c>
    </row>
    <row r="61" spans="1:20" ht="15" x14ac:dyDescent="0.25">
      <c r="A61" s="495"/>
      <c r="B61" s="496">
        <f>SUM(B60:C60)</f>
        <v>482</v>
      </c>
      <c r="C61" s="496"/>
    </row>
    <row r="65" spans="3:13" ht="15" x14ac:dyDescent="0.25">
      <c r="C65" s="555" t="s">
        <v>298</v>
      </c>
      <c r="D65" s="555"/>
      <c r="E65" s="555"/>
      <c r="F65" s="555"/>
      <c r="G65" s="555"/>
      <c r="H65" s="555"/>
      <c r="I65" s="555"/>
      <c r="J65" s="555"/>
      <c r="K65" s="555"/>
      <c r="L65" s="555"/>
      <c r="M65" s="555"/>
    </row>
    <row r="66" spans="3:13" ht="15" x14ac:dyDescent="0.25">
      <c r="C66" s="18" t="s">
        <v>270</v>
      </c>
      <c r="D66" s="555" t="s">
        <v>271</v>
      </c>
      <c r="E66" s="555"/>
      <c r="F66" s="555"/>
      <c r="G66" s="555"/>
      <c r="H66" s="18" t="s">
        <v>272</v>
      </c>
      <c r="I66" s="18" t="s">
        <v>273</v>
      </c>
      <c r="J66" s="136" t="s">
        <v>274</v>
      </c>
      <c r="K66" s="555" t="s">
        <v>296</v>
      </c>
      <c r="L66" s="555"/>
      <c r="M66" s="555"/>
    </row>
    <row r="67" spans="3:13" ht="15" x14ac:dyDescent="0.25">
      <c r="C67" s="139" t="s">
        <v>240</v>
      </c>
      <c r="D67" s="67" t="s">
        <v>241</v>
      </c>
      <c r="E67" s="68"/>
      <c r="F67" s="68"/>
      <c r="G67" s="68"/>
      <c r="H67" s="67" t="s">
        <v>275</v>
      </c>
      <c r="I67" s="67" t="s">
        <v>276</v>
      </c>
      <c r="J67" s="20">
        <v>65</v>
      </c>
      <c r="K67" s="67" t="s">
        <v>91</v>
      </c>
      <c r="L67" s="68"/>
      <c r="M67" s="68"/>
    </row>
    <row r="68" spans="3:13" ht="15" x14ac:dyDescent="0.25">
      <c r="C68" s="67" t="s">
        <v>242</v>
      </c>
      <c r="D68" s="67" t="s">
        <v>243</v>
      </c>
      <c r="E68" s="68"/>
      <c r="F68" s="68"/>
      <c r="G68" s="68"/>
      <c r="H68" s="67" t="s">
        <v>277</v>
      </c>
      <c r="I68" s="67" t="s">
        <v>278</v>
      </c>
      <c r="J68" s="20">
        <v>187</v>
      </c>
      <c r="K68" s="67" t="s">
        <v>77</v>
      </c>
      <c r="L68" s="68"/>
      <c r="M68" s="68"/>
    </row>
    <row r="69" spans="3:13" ht="15" x14ac:dyDescent="0.25">
      <c r="C69" s="67" t="s">
        <v>244</v>
      </c>
      <c r="D69" s="67" t="s">
        <v>245</v>
      </c>
      <c r="E69" s="68"/>
      <c r="F69" s="68"/>
      <c r="G69" s="68"/>
      <c r="H69" s="67" t="s">
        <v>279</v>
      </c>
      <c r="I69" s="67" t="s">
        <v>280</v>
      </c>
      <c r="J69" s="20">
        <v>121</v>
      </c>
      <c r="K69" s="67" t="s">
        <v>297</v>
      </c>
      <c r="L69" s="68"/>
      <c r="M69" s="68"/>
    </row>
    <row r="70" spans="3:13" ht="15" x14ac:dyDescent="0.25">
      <c r="C70" s="67" t="s">
        <v>246</v>
      </c>
      <c r="D70" s="67" t="s">
        <v>247</v>
      </c>
      <c r="E70" s="68"/>
      <c r="F70" s="68"/>
      <c r="G70" s="68"/>
      <c r="H70" s="67" t="s">
        <v>198</v>
      </c>
      <c r="I70" s="67" t="s">
        <v>280</v>
      </c>
      <c r="J70" s="20">
        <v>107</v>
      </c>
      <c r="K70" s="67" t="s">
        <v>82</v>
      </c>
      <c r="L70" s="68"/>
      <c r="M70" s="68"/>
    </row>
    <row r="71" spans="3:13" ht="15" x14ac:dyDescent="0.25">
      <c r="C71" s="67" t="s">
        <v>248</v>
      </c>
      <c r="D71" s="67" t="s">
        <v>249</v>
      </c>
      <c r="E71" s="68"/>
      <c r="F71" s="68"/>
      <c r="G71" s="68"/>
      <c r="H71" s="67" t="s">
        <v>281</v>
      </c>
      <c r="I71" s="67" t="s">
        <v>282</v>
      </c>
      <c r="J71" s="20">
        <v>95</v>
      </c>
      <c r="K71" s="67" t="s">
        <v>105</v>
      </c>
      <c r="L71" s="68"/>
      <c r="M71" s="68"/>
    </row>
    <row r="72" spans="3:13" ht="15" x14ac:dyDescent="0.25">
      <c r="C72" s="67" t="s">
        <v>250</v>
      </c>
      <c r="D72" s="67" t="s">
        <v>251</v>
      </c>
      <c r="E72" s="68"/>
      <c r="F72" s="68"/>
      <c r="G72" s="68"/>
      <c r="H72" s="67" t="s">
        <v>283</v>
      </c>
      <c r="I72" s="67" t="s">
        <v>284</v>
      </c>
      <c r="J72" s="20">
        <v>177</v>
      </c>
      <c r="K72" s="67" t="s">
        <v>105</v>
      </c>
      <c r="L72" s="68"/>
      <c r="M72" s="68"/>
    </row>
    <row r="73" spans="3:13" ht="15" x14ac:dyDescent="0.25">
      <c r="C73" s="67" t="s">
        <v>252</v>
      </c>
      <c r="D73" s="67" t="s">
        <v>253</v>
      </c>
      <c r="E73" s="68"/>
      <c r="F73" s="68"/>
      <c r="G73" s="68"/>
      <c r="H73" s="67" t="s">
        <v>285</v>
      </c>
      <c r="I73" s="67" t="s">
        <v>284</v>
      </c>
      <c r="J73" s="20">
        <v>73</v>
      </c>
      <c r="K73" s="67" t="s">
        <v>121</v>
      </c>
      <c r="L73" s="68"/>
      <c r="M73" s="68"/>
    </row>
    <row r="74" spans="3:13" ht="15" x14ac:dyDescent="0.25">
      <c r="C74" s="67" t="s">
        <v>254</v>
      </c>
      <c r="D74" s="67" t="s">
        <v>255</v>
      </c>
      <c r="E74" s="68"/>
      <c r="F74" s="68"/>
      <c r="G74" s="68"/>
      <c r="H74" s="67" t="s">
        <v>286</v>
      </c>
      <c r="I74" s="67" t="s">
        <v>287</v>
      </c>
      <c r="J74" s="20">
        <v>145</v>
      </c>
      <c r="K74" s="67" t="s">
        <v>91</v>
      </c>
      <c r="L74" s="68"/>
      <c r="M74" s="68"/>
    </row>
    <row r="75" spans="3:13" ht="15" x14ac:dyDescent="0.25">
      <c r="C75" s="67" t="s">
        <v>256</v>
      </c>
      <c r="D75" s="67" t="s">
        <v>257</v>
      </c>
      <c r="E75" s="68"/>
      <c r="F75" s="68"/>
      <c r="G75" s="68"/>
      <c r="H75" s="67" t="s">
        <v>288</v>
      </c>
      <c r="I75" s="67" t="s">
        <v>289</v>
      </c>
      <c r="J75" s="20">
        <v>40</v>
      </c>
      <c r="K75" s="67" t="s">
        <v>91</v>
      </c>
      <c r="L75" s="68"/>
      <c r="M75" s="68"/>
    </row>
    <row r="76" spans="3:13" ht="15" x14ac:dyDescent="0.25">
      <c r="C76" s="67" t="s">
        <v>258</v>
      </c>
      <c r="D76" s="67" t="s">
        <v>259</v>
      </c>
      <c r="E76" s="68"/>
      <c r="F76" s="68"/>
      <c r="G76" s="68"/>
      <c r="H76" s="67" t="s">
        <v>290</v>
      </c>
      <c r="I76" s="67" t="s">
        <v>289</v>
      </c>
      <c r="J76" s="20">
        <v>36</v>
      </c>
      <c r="K76" s="67" t="s">
        <v>91</v>
      </c>
      <c r="L76" s="68"/>
      <c r="M76" s="68"/>
    </row>
    <row r="77" spans="3:13" ht="15" x14ac:dyDescent="0.25">
      <c r="C77" s="67" t="s">
        <v>260</v>
      </c>
      <c r="D77" s="67" t="s">
        <v>261</v>
      </c>
      <c r="E77" s="68"/>
      <c r="F77" s="68"/>
      <c r="G77" s="68"/>
      <c r="H77" s="67" t="s">
        <v>190</v>
      </c>
      <c r="I77" s="67" t="s">
        <v>291</v>
      </c>
      <c r="J77" s="20">
        <v>172</v>
      </c>
      <c r="K77" s="67" t="s">
        <v>91</v>
      </c>
      <c r="L77" s="68"/>
      <c r="M77" s="68"/>
    </row>
    <row r="78" spans="3:13" ht="15" x14ac:dyDescent="0.25">
      <c r="C78" s="67" t="s">
        <v>262</v>
      </c>
      <c r="D78" s="67" t="s">
        <v>263</v>
      </c>
      <c r="E78" s="68"/>
      <c r="F78" s="68"/>
      <c r="G78" s="68"/>
      <c r="H78" s="67" t="s">
        <v>292</v>
      </c>
      <c r="I78" s="67" t="s">
        <v>291</v>
      </c>
      <c r="J78" s="20">
        <v>61</v>
      </c>
      <c r="K78" s="67" t="s">
        <v>110</v>
      </c>
      <c r="L78" s="68"/>
      <c r="M78" s="68"/>
    </row>
    <row r="79" spans="3:13" ht="15" x14ac:dyDescent="0.25">
      <c r="C79" s="67" t="s">
        <v>264</v>
      </c>
      <c r="D79" s="67" t="s">
        <v>265</v>
      </c>
      <c r="E79" s="68"/>
      <c r="F79" s="68"/>
      <c r="G79" s="68"/>
      <c r="H79" s="67" t="s">
        <v>285</v>
      </c>
      <c r="I79" s="67" t="s">
        <v>293</v>
      </c>
      <c r="J79" s="20">
        <v>82</v>
      </c>
      <c r="K79" s="67" t="s">
        <v>208</v>
      </c>
      <c r="L79" s="68"/>
      <c r="M79" s="68"/>
    </row>
    <row r="80" spans="3:13" ht="15" x14ac:dyDescent="0.25">
      <c r="C80" s="67" t="s">
        <v>266</v>
      </c>
      <c r="D80" s="67" t="s">
        <v>267</v>
      </c>
      <c r="E80" s="68"/>
      <c r="F80" s="68"/>
      <c r="G80" s="68"/>
      <c r="H80" s="67" t="s">
        <v>294</v>
      </c>
      <c r="I80" s="67" t="s">
        <v>295</v>
      </c>
      <c r="J80" s="20">
        <v>31</v>
      </c>
      <c r="K80" s="67" t="s">
        <v>208</v>
      </c>
      <c r="L80" s="68"/>
      <c r="M80" s="68"/>
    </row>
    <row r="81" spans="3:13" ht="15" x14ac:dyDescent="0.25">
      <c r="C81" s="67" t="s">
        <v>268</v>
      </c>
      <c r="D81" s="67" t="s">
        <v>269</v>
      </c>
      <c r="E81" s="68"/>
      <c r="F81" s="68"/>
      <c r="G81" s="68"/>
      <c r="H81" s="67" t="s">
        <v>294</v>
      </c>
      <c r="I81" s="67" t="s">
        <v>295</v>
      </c>
      <c r="J81" s="20">
        <v>31</v>
      </c>
      <c r="K81" s="67" t="s">
        <v>110</v>
      </c>
      <c r="L81" s="68"/>
      <c r="M81" s="68"/>
    </row>
  </sheetData>
  <mergeCells count="33">
    <mergeCell ref="D66:G66"/>
    <mergeCell ref="K66:M66"/>
    <mergeCell ref="C65:M65"/>
    <mergeCell ref="U11:U12"/>
    <mergeCell ref="V11:V12"/>
    <mergeCell ref="A55:A56"/>
    <mergeCell ref="A57:A58"/>
    <mergeCell ref="A59:A61"/>
    <mergeCell ref="B61:C61"/>
    <mergeCell ref="Q11:Q12"/>
    <mergeCell ref="O10:O12"/>
    <mergeCell ref="P10:T10"/>
    <mergeCell ref="B11:B12"/>
    <mergeCell ref="C11:C12"/>
    <mergeCell ref="D11:D12"/>
    <mergeCell ref="E11:E12"/>
    <mergeCell ref="F11:F12"/>
    <mergeCell ref="G11:I11"/>
    <mergeCell ref="J11:J12"/>
    <mergeCell ref="A3:T3"/>
    <mergeCell ref="A5:T5"/>
    <mergeCell ref="A6:T6"/>
    <mergeCell ref="A10:A12"/>
    <mergeCell ref="B10:D10"/>
    <mergeCell ref="E10:J10"/>
    <mergeCell ref="K10:K12"/>
    <mergeCell ref="L10:L12"/>
    <mergeCell ref="M10:M12"/>
    <mergeCell ref="N10:N12"/>
    <mergeCell ref="R11:R12"/>
    <mergeCell ref="S11:S12"/>
    <mergeCell ref="T11:T12"/>
    <mergeCell ref="P11:P12"/>
  </mergeCells>
  <pageMargins left="0" right="0" top="0" bottom="0" header="0.31496062992125984" footer="0.31496062992125984"/>
  <pageSetup paperSize="9" scale="67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BF84"/>
  <sheetViews>
    <sheetView showGridLines="0" zoomScale="96" zoomScaleNormal="96" workbookViewId="0">
      <pane xSplit="1" ySplit="11" topLeftCell="B53" activePane="bottomRight" state="frozen"/>
      <selection pane="topRight" activeCell="B1" sqref="B1"/>
      <selection pane="bottomLeft" activeCell="A12" sqref="A12"/>
      <selection pane="bottomRight" sqref="A1:T60"/>
    </sheetView>
  </sheetViews>
  <sheetFormatPr baseColWidth="10" defaultRowHeight="14.25" x14ac:dyDescent="0.25"/>
  <cols>
    <col min="1" max="1" width="39" style="1" customWidth="1"/>
    <col min="2" max="20" width="9.28515625" style="1" customWidth="1"/>
    <col min="21" max="21" width="14.28515625" style="1" hidden="1" customWidth="1"/>
    <col min="22" max="22" width="8.7109375" style="1" hidden="1" customWidth="1"/>
    <col min="23" max="26" width="0" style="1" hidden="1" customWidth="1"/>
    <col min="27" max="16384" width="11.42578125" style="1"/>
  </cols>
  <sheetData>
    <row r="3" spans="1:58" ht="15.75" x14ac:dyDescent="0.25">
      <c r="A3" s="510" t="s">
        <v>146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</row>
    <row r="4" spans="1:58" ht="15.75" x14ac:dyDescent="0.25">
      <c r="A4" s="510" t="s">
        <v>147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</row>
    <row r="5" spans="1:58" ht="15.75" x14ac:dyDescent="0.25">
      <c r="A5" s="510" t="s">
        <v>393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</row>
    <row r="7" spans="1:58" x14ac:dyDescent="0.25">
      <c r="A7" s="33" t="s">
        <v>45</v>
      </c>
    </row>
    <row r="8" spans="1:58" ht="15" thickBot="1" x14ac:dyDescent="0.3">
      <c r="A8" s="33" t="s">
        <v>46</v>
      </c>
    </row>
    <row r="9" spans="1:58" s="2" customFormat="1" ht="16.5" customHeight="1" x14ac:dyDescent="0.25">
      <c r="A9" s="512" t="s">
        <v>34</v>
      </c>
      <c r="B9" s="515" t="s">
        <v>48</v>
      </c>
      <c r="C9" s="516"/>
      <c r="D9" s="517"/>
      <c r="E9" s="518" t="s">
        <v>10</v>
      </c>
      <c r="F9" s="519"/>
      <c r="G9" s="519"/>
      <c r="H9" s="519"/>
      <c r="I9" s="519"/>
      <c r="J9" s="520"/>
      <c r="K9" s="537" t="s">
        <v>222</v>
      </c>
      <c r="L9" s="524" t="s">
        <v>223</v>
      </c>
      <c r="M9" s="524" t="s">
        <v>39</v>
      </c>
      <c r="N9" s="524" t="s">
        <v>36</v>
      </c>
      <c r="O9" s="527" t="s">
        <v>37</v>
      </c>
      <c r="P9" s="528" t="s">
        <v>38</v>
      </c>
      <c r="Q9" s="529"/>
      <c r="R9" s="529"/>
      <c r="S9" s="529"/>
      <c r="T9" s="540"/>
      <c r="U9" s="167"/>
      <c r="V9" s="184"/>
    </row>
    <row r="10" spans="1:58" s="2" customFormat="1" ht="16.5" customHeight="1" x14ac:dyDescent="0.25">
      <c r="A10" s="513"/>
      <c r="B10" s="530" t="s">
        <v>1</v>
      </c>
      <c r="C10" s="532" t="s">
        <v>2</v>
      </c>
      <c r="D10" s="534" t="s">
        <v>3</v>
      </c>
      <c r="E10" s="522" t="s">
        <v>4</v>
      </c>
      <c r="F10" s="503" t="s">
        <v>5</v>
      </c>
      <c r="G10" s="505" t="s">
        <v>9</v>
      </c>
      <c r="H10" s="505"/>
      <c r="I10" s="505"/>
      <c r="J10" s="506" t="s">
        <v>8</v>
      </c>
      <c r="K10" s="538"/>
      <c r="L10" s="525"/>
      <c r="M10" s="525"/>
      <c r="N10" s="525"/>
      <c r="O10" s="506"/>
      <c r="P10" s="508" t="s">
        <v>41</v>
      </c>
      <c r="Q10" s="497" t="s">
        <v>40</v>
      </c>
      <c r="R10" s="497" t="s">
        <v>43</v>
      </c>
      <c r="S10" s="497" t="s">
        <v>42</v>
      </c>
      <c r="T10" s="534" t="s">
        <v>44</v>
      </c>
      <c r="U10" s="558" t="s">
        <v>300</v>
      </c>
      <c r="V10" s="502" t="s">
        <v>225</v>
      </c>
    </row>
    <row r="11" spans="1:58" s="2" customFormat="1" ht="56.25" customHeight="1" thickBot="1" x14ac:dyDescent="0.3">
      <c r="A11" s="514"/>
      <c r="B11" s="531"/>
      <c r="C11" s="533"/>
      <c r="D11" s="535"/>
      <c r="E11" s="523"/>
      <c r="F11" s="504"/>
      <c r="G11" s="175" t="s">
        <v>6</v>
      </c>
      <c r="H11" s="179" t="s">
        <v>7</v>
      </c>
      <c r="I11" s="180" t="s">
        <v>47</v>
      </c>
      <c r="J11" s="507"/>
      <c r="K11" s="539"/>
      <c r="L11" s="526"/>
      <c r="M11" s="526"/>
      <c r="N11" s="526"/>
      <c r="O11" s="507"/>
      <c r="P11" s="509"/>
      <c r="Q11" s="498"/>
      <c r="R11" s="498"/>
      <c r="S11" s="498"/>
      <c r="T11" s="535"/>
      <c r="U11" s="558"/>
      <c r="V11" s="502"/>
      <c r="W11" s="177"/>
      <c r="X11" s="178"/>
      <c r="Y11" s="178"/>
    </row>
    <row r="12" spans="1:58" ht="16.5" x14ac:dyDescent="0.25">
      <c r="A12" s="48" t="s">
        <v>11</v>
      </c>
      <c r="B12" s="49">
        <f t="shared" ref="B12:K12" si="0">SUM(B13,B22,B27,B32,B36)</f>
        <v>826</v>
      </c>
      <c r="C12" s="50">
        <f t="shared" si="0"/>
        <v>249</v>
      </c>
      <c r="D12" s="51">
        <f t="shared" si="0"/>
        <v>1075</v>
      </c>
      <c r="E12" s="49">
        <f t="shared" si="0"/>
        <v>814</v>
      </c>
      <c r="F12" s="50">
        <f t="shared" si="0"/>
        <v>252</v>
      </c>
      <c r="G12" s="50">
        <f t="shared" si="0"/>
        <v>5</v>
      </c>
      <c r="H12" s="50">
        <f t="shared" si="0"/>
        <v>1</v>
      </c>
      <c r="I12" s="50">
        <f t="shared" si="0"/>
        <v>6</v>
      </c>
      <c r="J12" s="50">
        <f t="shared" si="0"/>
        <v>820</v>
      </c>
      <c r="K12" s="49">
        <f t="shared" si="0"/>
        <v>220</v>
      </c>
      <c r="L12" s="78">
        <f>L13+L22+L27+L32+L36</f>
        <v>176</v>
      </c>
      <c r="M12" s="50">
        <f>SUM(M13,M22,M27,M32,M36)</f>
        <v>5512</v>
      </c>
      <c r="N12" s="50">
        <f>SUM(N13,N22,N27,N32,N36)</f>
        <v>3914</v>
      </c>
      <c r="O12" s="51">
        <f>SUM(O13,O22,O27,O32,O36)</f>
        <v>3954</v>
      </c>
      <c r="P12" s="52">
        <f>IFERROR(O12/J12,0)</f>
        <v>4.8219512195121954</v>
      </c>
      <c r="Q12" s="63">
        <f>(E12+F12+G12+H12)/L12</f>
        <v>6.0909090909090908</v>
      </c>
      <c r="R12" s="53">
        <f>IFERROR((N12/M12)*100,0)</f>
        <v>71.008708272859209</v>
      </c>
      <c r="S12" s="53">
        <f>IFERROR((I12/J12)*100,0)</f>
        <v>0.73170731707317083</v>
      </c>
      <c r="T12" s="66">
        <f>(M12-N12)/(E12+F12+G12+H12)</f>
        <v>1.4906716417910448</v>
      </c>
      <c r="U12" s="126"/>
      <c r="V12" s="95"/>
    </row>
    <row r="13" spans="1:58" ht="15.75" x14ac:dyDescent="0.25">
      <c r="A13" s="157" t="s">
        <v>12</v>
      </c>
      <c r="B13" s="35">
        <f t="shared" ref="B13:O13" si="1">SUM(B14:B21)</f>
        <v>532</v>
      </c>
      <c r="C13" s="17">
        <f t="shared" si="1"/>
        <v>156</v>
      </c>
      <c r="D13" s="36">
        <f t="shared" si="1"/>
        <v>688</v>
      </c>
      <c r="E13" s="35">
        <f t="shared" si="1"/>
        <v>544</v>
      </c>
      <c r="F13" s="17">
        <f t="shared" si="1"/>
        <v>157</v>
      </c>
      <c r="G13" s="17">
        <f t="shared" si="1"/>
        <v>0</v>
      </c>
      <c r="H13" s="17">
        <f t="shared" si="1"/>
        <v>0</v>
      </c>
      <c r="I13" s="17">
        <f t="shared" si="1"/>
        <v>0</v>
      </c>
      <c r="J13" s="36">
        <f t="shared" si="1"/>
        <v>544</v>
      </c>
      <c r="K13" s="414">
        <f t="shared" si="1"/>
        <v>105</v>
      </c>
      <c r="L13" s="17">
        <f t="shared" si="1"/>
        <v>77</v>
      </c>
      <c r="M13" s="17">
        <f t="shared" si="1"/>
        <v>2409</v>
      </c>
      <c r="N13" s="17">
        <f t="shared" si="1"/>
        <v>1516</v>
      </c>
      <c r="O13" s="36">
        <f t="shared" si="1"/>
        <v>1477</v>
      </c>
      <c r="P13" s="8">
        <f>IFERROR(O13/J13,0)</f>
        <v>2.7150735294117645</v>
      </c>
      <c r="Q13" s="62">
        <f t="shared" ref="Q13:Q51" si="2">(E13+F13+G13+H13)/L13</f>
        <v>9.103896103896103</v>
      </c>
      <c r="R13" s="59">
        <f>IFERROR((N13/M13)*100,0)</f>
        <v>62.930676629306767</v>
      </c>
      <c r="S13" s="9">
        <f>IFERROR((I13/J13)*100,0)</f>
        <v>0</v>
      </c>
      <c r="T13" s="65">
        <f t="shared" ref="T13:T51" si="3">(M13-N13)/(E13+F13+G13+H13)</f>
        <v>1.2738944365192582</v>
      </c>
      <c r="U13" s="127">
        <f>SUM(U14:U21)</f>
        <v>38</v>
      </c>
      <c r="V13" s="95"/>
      <c r="W13" s="137"/>
    </row>
    <row r="14" spans="1:58" ht="16.5" x14ac:dyDescent="0.25">
      <c r="A14" s="46" t="s">
        <v>13</v>
      </c>
      <c r="B14" s="37">
        <v>259</v>
      </c>
      <c r="C14" s="3">
        <v>88</v>
      </c>
      <c r="D14" s="38">
        <f>B14+C14</f>
        <v>347</v>
      </c>
      <c r="E14" s="37">
        <v>310</v>
      </c>
      <c r="F14" s="3">
        <v>46</v>
      </c>
      <c r="G14" s="3">
        <v>0</v>
      </c>
      <c r="H14" s="3">
        <v>0</v>
      </c>
      <c r="I14" s="182">
        <v>0</v>
      </c>
      <c r="J14" s="38">
        <f>E14+I14</f>
        <v>310</v>
      </c>
      <c r="K14" s="415">
        <v>65</v>
      </c>
      <c r="L14" s="3">
        <v>56</v>
      </c>
      <c r="M14" s="3">
        <v>1736</v>
      </c>
      <c r="N14" s="3">
        <v>966</v>
      </c>
      <c r="O14" s="43">
        <v>963</v>
      </c>
      <c r="P14" s="11">
        <f>IFERROR(O14/J14,0)</f>
        <v>3.1064516129032258</v>
      </c>
      <c r="Q14" s="12">
        <f t="shared" si="2"/>
        <v>6.3571428571428568</v>
      </c>
      <c r="R14" s="60">
        <f>IFERROR((N14/M14)*100,0)</f>
        <v>55.645161290322577</v>
      </c>
      <c r="S14" s="12">
        <f>IFERROR((I14/J14)*100,0)</f>
        <v>0</v>
      </c>
      <c r="T14" s="13">
        <f t="shared" si="3"/>
        <v>2.1629213483146068</v>
      </c>
      <c r="U14" s="128">
        <v>9</v>
      </c>
      <c r="V14" s="95"/>
      <c r="W14" s="176"/>
    </row>
    <row r="15" spans="1:58" s="148" customFormat="1" ht="16.5" x14ac:dyDescent="0.25">
      <c r="A15" s="140" t="s">
        <v>239</v>
      </c>
      <c r="B15" s="152">
        <v>160</v>
      </c>
      <c r="C15" s="153">
        <v>4</v>
      </c>
      <c r="D15" s="38">
        <f t="shared" ref="D15:D21" si="4">B15+C15</f>
        <v>164</v>
      </c>
      <c r="E15" s="152">
        <v>163</v>
      </c>
      <c r="F15" s="153">
        <v>0</v>
      </c>
      <c r="G15" s="153">
        <v>0</v>
      </c>
      <c r="H15" s="153">
        <v>0</v>
      </c>
      <c r="I15" s="182">
        <v>0</v>
      </c>
      <c r="J15" s="38">
        <f t="shared" ref="J15:J21" si="5">E15+I15</f>
        <v>163</v>
      </c>
      <c r="K15" s="420">
        <v>8</v>
      </c>
      <c r="L15" s="153">
        <v>9</v>
      </c>
      <c r="M15" s="153">
        <v>290</v>
      </c>
      <c r="N15" s="153">
        <v>266</v>
      </c>
      <c r="O15" s="154">
        <v>274</v>
      </c>
      <c r="P15" s="155">
        <f>IFERROR(O15/J15,0)</f>
        <v>1.6809815950920246</v>
      </c>
      <c r="Q15" s="58">
        <f t="shared" si="2"/>
        <v>18.111111111111111</v>
      </c>
      <c r="R15" s="156">
        <f>IFERROR((N15/M15)*100,0)</f>
        <v>91.724137931034477</v>
      </c>
      <c r="S15" s="58">
        <f>IFERROR((I15/J15)*100,0)</f>
        <v>0</v>
      </c>
      <c r="T15" s="64">
        <f t="shared" si="3"/>
        <v>0.14723926380368099</v>
      </c>
      <c r="U15" s="128" t="s">
        <v>299</v>
      </c>
      <c r="V15" s="95"/>
      <c r="W15" s="176"/>
      <c r="X15" s="1"/>
      <c r="Y15" s="1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</row>
    <row r="16" spans="1:58" ht="16.5" x14ac:dyDescent="0.25">
      <c r="A16" s="46" t="s">
        <v>14</v>
      </c>
      <c r="B16" s="37">
        <v>33</v>
      </c>
      <c r="C16" s="3">
        <v>29</v>
      </c>
      <c r="D16" s="38">
        <f t="shared" si="4"/>
        <v>62</v>
      </c>
      <c r="E16" s="37">
        <v>63</v>
      </c>
      <c r="F16" s="3">
        <v>3</v>
      </c>
      <c r="G16" s="3">
        <v>0</v>
      </c>
      <c r="H16" s="3">
        <v>0</v>
      </c>
      <c r="I16" s="182">
        <v>0</v>
      </c>
      <c r="J16" s="38">
        <f t="shared" si="5"/>
        <v>63</v>
      </c>
      <c r="K16" s="415">
        <v>9</v>
      </c>
      <c r="L16" s="3">
        <v>7</v>
      </c>
      <c r="M16" s="3">
        <v>218</v>
      </c>
      <c r="N16" s="3">
        <v>159</v>
      </c>
      <c r="O16" s="43">
        <v>211</v>
      </c>
      <c r="P16" s="11">
        <f t="shared" ref="P16:P21" si="6">IFERROR(O16/J16,0)</f>
        <v>3.3492063492063493</v>
      </c>
      <c r="Q16" s="12">
        <f t="shared" si="2"/>
        <v>9.4285714285714288</v>
      </c>
      <c r="R16" s="60">
        <f t="shared" ref="R16:R21" si="7">IFERROR((N16/M16)*100,0)</f>
        <v>72.935779816513758</v>
      </c>
      <c r="S16" s="12">
        <f t="shared" ref="S16:S21" si="8">IFERROR((I16/J16)*100,0)</f>
        <v>0</v>
      </c>
      <c r="T16" s="13">
        <f t="shared" si="3"/>
        <v>0.89393939393939392</v>
      </c>
      <c r="U16" s="128">
        <v>2</v>
      </c>
      <c r="V16" s="95"/>
      <c r="W16" s="176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</row>
    <row r="17" spans="1:58" s="148" customFormat="1" ht="16.5" x14ac:dyDescent="0.25">
      <c r="A17" s="140" t="s">
        <v>238</v>
      </c>
      <c r="B17" s="152">
        <v>5</v>
      </c>
      <c r="C17" s="153">
        <v>1</v>
      </c>
      <c r="D17" s="38">
        <f t="shared" si="4"/>
        <v>6</v>
      </c>
      <c r="E17" s="152">
        <v>6</v>
      </c>
      <c r="F17" s="153">
        <v>0</v>
      </c>
      <c r="G17" s="153">
        <v>0</v>
      </c>
      <c r="H17" s="153">
        <v>0</v>
      </c>
      <c r="I17" s="182">
        <v>0</v>
      </c>
      <c r="J17" s="38">
        <f t="shared" si="5"/>
        <v>6</v>
      </c>
      <c r="K17" s="420">
        <v>1</v>
      </c>
      <c r="L17" s="153">
        <v>1</v>
      </c>
      <c r="M17" s="153">
        <v>31</v>
      </c>
      <c r="N17" s="153">
        <v>8</v>
      </c>
      <c r="O17" s="154">
        <v>8</v>
      </c>
      <c r="P17" s="155">
        <f t="shared" si="6"/>
        <v>1.3333333333333333</v>
      </c>
      <c r="Q17" s="58">
        <f t="shared" si="2"/>
        <v>6</v>
      </c>
      <c r="R17" s="156">
        <f t="shared" si="7"/>
        <v>25.806451612903224</v>
      </c>
      <c r="S17" s="58">
        <f t="shared" si="8"/>
        <v>0</v>
      </c>
      <c r="T17" s="64">
        <f t="shared" si="3"/>
        <v>3.8333333333333335</v>
      </c>
      <c r="U17" s="128" t="s">
        <v>299</v>
      </c>
      <c r="V17" s="95"/>
      <c r="W17" s="176"/>
      <c r="X17" s="1"/>
      <c r="Y17" s="1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</row>
    <row r="18" spans="1:58" ht="16.5" hidden="1" x14ac:dyDescent="0.25">
      <c r="A18" s="46" t="s">
        <v>15</v>
      </c>
      <c r="B18" s="37">
        <v>0</v>
      </c>
      <c r="C18" s="3">
        <v>0</v>
      </c>
      <c r="D18" s="38">
        <f t="shared" si="4"/>
        <v>0</v>
      </c>
      <c r="E18" s="37">
        <v>0</v>
      </c>
      <c r="F18" s="3">
        <v>0</v>
      </c>
      <c r="G18" s="3">
        <v>0</v>
      </c>
      <c r="H18" s="3">
        <v>0</v>
      </c>
      <c r="I18" s="182">
        <v>0</v>
      </c>
      <c r="J18" s="38">
        <f t="shared" si="5"/>
        <v>0</v>
      </c>
      <c r="K18" s="415">
        <v>4</v>
      </c>
      <c r="L18" s="3">
        <v>0</v>
      </c>
      <c r="M18" s="3">
        <v>0</v>
      </c>
      <c r="N18" s="3">
        <v>0</v>
      </c>
      <c r="O18" s="43">
        <v>0</v>
      </c>
      <c r="P18" s="11">
        <f t="shared" si="6"/>
        <v>0</v>
      </c>
      <c r="Q18" s="12" t="e">
        <f t="shared" si="2"/>
        <v>#DIV/0!</v>
      </c>
      <c r="R18" s="60">
        <f t="shared" si="7"/>
        <v>0</v>
      </c>
      <c r="S18" s="12">
        <f t="shared" si="8"/>
        <v>0</v>
      </c>
      <c r="T18" s="13" t="e">
        <f t="shared" si="3"/>
        <v>#DIV/0!</v>
      </c>
      <c r="U18" s="128">
        <v>4</v>
      </c>
      <c r="V18" s="95"/>
      <c r="W18" s="176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</row>
    <row r="19" spans="1:58" ht="16.5" hidden="1" x14ac:dyDescent="0.25">
      <c r="A19" s="46" t="s">
        <v>16</v>
      </c>
      <c r="B19" s="37">
        <v>0</v>
      </c>
      <c r="C19" s="3">
        <v>0</v>
      </c>
      <c r="D19" s="38">
        <f t="shared" si="4"/>
        <v>0</v>
      </c>
      <c r="E19" s="37">
        <v>0</v>
      </c>
      <c r="F19" s="3">
        <v>0</v>
      </c>
      <c r="G19" s="3">
        <v>0</v>
      </c>
      <c r="H19" s="3">
        <v>0</v>
      </c>
      <c r="I19" s="182">
        <v>0</v>
      </c>
      <c r="J19" s="38">
        <f t="shared" si="5"/>
        <v>0</v>
      </c>
      <c r="K19" s="415">
        <v>8</v>
      </c>
      <c r="L19" s="3">
        <v>0</v>
      </c>
      <c r="M19" s="3">
        <v>0</v>
      </c>
      <c r="N19" s="3">
        <v>0</v>
      </c>
      <c r="O19" s="43">
        <v>0</v>
      </c>
      <c r="P19" s="11">
        <f t="shared" si="6"/>
        <v>0</v>
      </c>
      <c r="Q19" s="12" t="e">
        <f t="shared" si="2"/>
        <v>#DIV/0!</v>
      </c>
      <c r="R19" s="60">
        <f t="shared" si="7"/>
        <v>0</v>
      </c>
      <c r="S19" s="12">
        <f t="shared" si="8"/>
        <v>0</v>
      </c>
      <c r="T19" s="13" t="e">
        <f t="shared" si="3"/>
        <v>#DIV/0!</v>
      </c>
      <c r="U19" s="128">
        <v>8</v>
      </c>
      <c r="V19" s="95"/>
      <c r="W19" s="176"/>
    </row>
    <row r="20" spans="1:58" ht="16.5" hidden="1" x14ac:dyDescent="0.25">
      <c r="A20" s="46" t="s">
        <v>17</v>
      </c>
      <c r="B20" s="37">
        <v>0</v>
      </c>
      <c r="C20" s="3">
        <v>0</v>
      </c>
      <c r="D20" s="38">
        <f t="shared" si="4"/>
        <v>0</v>
      </c>
      <c r="E20" s="37">
        <v>0</v>
      </c>
      <c r="F20" s="3">
        <v>0</v>
      </c>
      <c r="G20" s="3">
        <v>0</v>
      </c>
      <c r="H20" s="3">
        <v>0</v>
      </c>
      <c r="I20" s="182">
        <v>0</v>
      </c>
      <c r="J20" s="38">
        <f t="shared" si="5"/>
        <v>0</v>
      </c>
      <c r="K20" s="415">
        <v>5</v>
      </c>
      <c r="L20" s="3">
        <v>0</v>
      </c>
      <c r="M20" s="3">
        <v>0</v>
      </c>
      <c r="N20" s="3">
        <v>0</v>
      </c>
      <c r="O20" s="43">
        <v>0</v>
      </c>
      <c r="P20" s="11">
        <f t="shared" si="6"/>
        <v>0</v>
      </c>
      <c r="Q20" s="12" t="e">
        <f t="shared" si="2"/>
        <v>#DIV/0!</v>
      </c>
      <c r="R20" s="60">
        <f t="shared" si="7"/>
        <v>0</v>
      </c>
      <c r="S20" s="12">
        <f t="shared" si="8"/>
        <v>0</v>
      </c>
      <c r="T20" s="13" t="e">
        <f t="shared" si="3"/>
        <v>#DIV/0!</v>
      </c>
      <c r="U20" s="128">
        <v>14</v>
      </c>
      <c r="V20" s="95"/>
    </row>
    <row r="21" spans="1:58" ht="16.5" x14ac:dyDescent="0.25">
      <c r="A21" s="46" t="s">
        <v>18</v>
      </c>
      <c r="B21" s="37">
        <v>75</v>
      </c>
      <c r="C21" s="3">
        <v>34</v>
      </c>
      <c r="D21" s="38">
        <f t="shared" si="4"/>
        <v>109</v>
      </c>
      <c r="E21" s="37">
        <v>2</v>
      </c>
      <c r="F21" s="3">
        <v>108</v>
      </c>
      <c r="G21" s="3">
        <v>0</v>
      </c>
      <c r="H21" s="3">
        <v>0</v>
      </c>
      <c r="I21" s="182">
        <v>0</v>
      </c>
      <c r="J21" s="38">
        <f t="shared" si="5"/>
        <v>2</v>
      </c>
      <c r="K21" s="415">
        <v>5</v>
      </c>
      <c r="L21" s="3">
        <v>4</v>
      </c>
      <c r="M21" s="3">
        <v>134</v>
      </c>
      <c r="N21" s="3">
        <v>117</v>
      </c>
      <c r="O21" s="43">
        <v>21</v>
      </c>
      <c r="P21" s="11">
        <f t="shared" si="6"/>
        <v>10.5</v>
      </c>
      <c r="Q21" s="58">
        <f t="shared" si="2"/>
        <v>27.5</v>
      </c>
      <c r="R21" s="60">
        <f t="shared" si="7"/>
        <v>87.31343283582089</v>
      </c>
      <c r="S21" s="12">
        <f t="shared" si="8"/>
        <v>0</v>
      </c>
      <c r="T21" s="64">
        <f t="shared" si="3"/>
        <v>0.15454545454545454</v>
      </c>
      <c r="U21" s="128">
        <v>1</v>
      </c>
      <c r="V21" s="95"/>
    </row>
    <row r="22" spans="1:58" ht="15.75" x14ac:dyDescent="0.25">
      <c r="A22" s="157" t="s">
        <v>19</v>
      </c>
      <c r="B22" s="35">
        <f t="shared" ref="B22:O22" si="9">SUM(B23:B26)</f>
        <v>37</v>
      </c>
      <c r="C22" s="17">
        <f t="shared" si="9"/>
        <v>10</v>
      </c>
      <c r="D22" s="36">
        <f t="shared" si="9"/>
        <v>47</v>
      </c>
      <c r="E22" s="35">
        <f t="shared" si="9"/>
        <v>30</v>
      </c>
      <c r="F22" s="17">
        <f t="shared" si="9"/>
        <v>10</v>
      </c>
      <c r="G22" s="17">
        <f t="shared" si="9"/>
        <v>0</v>
      </c>
      <c r="H22" s="17">
        <f t="shared" si="9"/>
        <v>0</v>
      </c>
      <c r="I22" s="17">
        <f t="shared" si="9"/>
        <v>0</v>
      </c>
      <c r="J22" s="36">
        <f t="shared" si="9"/>
        <v>30</v>
      </c>
      <c r="K22" s="414">
        <f t="shared" si="9"/>
        <v>35</v>
      </c>
      <c r="L22" s="17">
        <f t="shared" si="9"/>
        <v>20</v>
      </c>
      <c r="M22" s="17">
        <f t="shared" si="9"/>
        <v>633</v>
      </c>
      <c r="N22" s="17">
        <f t="shared" si="9"/>
        <v>344</v>
      </c>
      <c r="O22" s="36">
        <f t="shared" si="9"/>
        <v>441</v>
      </c>
      <c r="P22" s="8">
        <f t="shared" ref="P22:P34" si="10">IFERROR(O22/J22,0)</f>
        <v>14.7</v>
      </c>
      <c r="Q22" s="9">
        <f t="shared" si="2"/>
        <v>2</v>
      </c>
      <c r="R22" s="59">
        <f t="shared" ref="R22:R37" si="11">IFERROR((N22/M22)*100,0)</f>
        <v>54.34439178515008</v>
      </c>
      <c r="S22" s="9">
        <f t="shared" ref="S22:S34" si="12">IFERROR((I22/J22)*100,0)</f>
        <v>0</v>
      </c>
      <c r="T22" s="10">
        <f t="shared" si="3"/>
        <v>7.2249999999999996</v>
      </c>
      <c r="U22" s="128"/>
      <c r="V22" s="95"/>
    </row>
    <row r="23" spans="1:58" ht="16.5" x14ac:dyDescent="0.25">
      <c r="A23" s="46" t="s">
        <v>20</v>
      </c>
      <c r="B23" s="37">
        <v>4</v>
      </c>
      <c r="C23" s="3">
        <v>4</v>
      </c>
      <c r="D23" s="38">
        <f>B23+C23</f>
        <v>8</v>
      </c>
      <c r="E23" s="37">
        <v>3</v>
      </c>
      <c r="F23" s="3">
        <v>3</v>
      </c>
      <c r="G23" s="3">
        <v>0</v>
      </c>
      <c r="H23" s="3">
        <v>0</v>
      </c>
      <c r="I23" s="182">
        <v>0</v>
      </c>
      <c r="J23" s="38">
        <f>E23+I23</f>
        <v>3</v>
      </c>
      <c r="K23" s="415">
        <v>11</v>
      </c>
      <c r="L23" s="3">
        <v>4</v>
      </c>
      <c r="M23" s="3">
        <v>118</v>
      </c>
      <c r="N23" s="3">
        <v>54</v>
      </c>
      <c r="O23" s="43">
        <v>42</v>
      </c>
      <c r="P23" s="11">
        <f t="shared" si="10"/>
        <v>14</v>
      </c>
      <c r="Q23" s="12">
        <f t="shared" si="2"/>
        <v>1.5</v>
      </c>
      <c r="R23" s="60">
        <f t="shared" si="11"/>
        <v>45.762711864406782</v>
      </c>
      <c r="S23" s="12">
        <f t="shared" si="12"/>
        <v>0</v>
      </c>
      <c r="T23" s="13">
        <f t="shared" si="3"/>
        <v>10.666666666666666</v>
      </c>
      <c r="U23" s="128">
        <v>2</v>
      </c>
      <c r="V23" s="92">
        <v>5</v>
      </c>
    </row>
    <row r="24" spans="1:58" ht="16.5" x14ac:dyDescent="0.25">
      <c r="A24" s="46" t="s">
        <v>60</v>
      </c>
      <c r="B24" s="37">
        <v>7</v>
      </c>
      <c r="C24" s="3">
        <v>3</v>
      </c>
      <c r="D24" s="38">
        <f>B24+C24</f>
        <v>10</v>
      </c>
      <c r="E24" s="37">
        <v>7</v>
      </c>
      <c r="F24" s="3">
        <v>3</v>
      </c>
      <c r="G24" s="3">
        <v>0</v>
      </c>
      <c r="H24" s="3">
        <v>0</v>
      </c>
      <c r="I24" s="182">
        <v>0</v>
      </c>
      <c r="J24" s="38">
        <f>E24+I24</f>
        <v>7</v>
      </c>
      <c r="K24" s="415">
        <v>13</v>
      </c>
      <c r="L24" s="153">
        <v>7</v>
      </c>
      <c r="M24" s="3">
        <v>215</v>
      </c>
      <c r="N24" s="3">
        <v>120</v>
      </c>
      <c r="O24" s="43">
        <v>129</v>
      </c>
      <c r="P24" s="11">
        <f t="shared" si="10"/>
        <v>18.428571428571427</v>
      </c>
      <c r="Q24" s="12">
        <f t="shared" si="2"/>
        <v>1.4285714285714286</v>
      </c>
      <c r="R24" s="60">
        <f t="shared" si="11"/>
        <v>55.813953488372093</v>
      </c>
      <c r="S24" s="12">
        <f t="shared" si="12"/>
        <v>0</v>
      </c>
      <c r="T24" s="13">
        <f t="shared" si="3"/>
        <v>9.5</v>
      </c>
      <c r="U24" s="128">
        <v>6</v>
      </c>
      <c r="V24" s="95"/>
    </row>
    <row r="25" spans="1:58" ht="16.5" x14ac:dyDescent="0.25">
      <c r="A25" s="46" t="s">
        <v>21</v>
      </c>
      <c r="B25" s="37">
        <v>13</v>
      </c>
      <c r="C25" s="3">
        <v>0</v>
      </c>
      <c r="D25" s="38">
        <f>B25+C25</f>
        <v>13</v>
      </c>
      <c r="E25" s="37">
        <v>11</v>
      </c>
      <c r="F25" s="3">
        <v>0</v>
      </c>
      <c r="G25" s="3">
        <v>0</v>
      </c>
      <c r="H25" s="3">
        <v>0</v>
      </c>
      <c r="I25" s="182">
        <v>0</v>
      </c>
      <c r="J25" s="38">
        <f>E25+I25</f>
        <v>11</v>
      </c>
      <c r="K25" s="415">
        <v>8</v>
      </c>
      <c r="L25" s="3">
        <v>6</v>
      </c>
      <c r="M25" s="3">
        <v>192</v>
      </c>
      <c r="N25" s="3">
        <v>98</v>
      </c>
      <c r="O25" s="43">
        <v>236</v>
      </c>
      <c r="P25" s="11">
        <f t="shared" si="10"/>
        <v>21.454545454545453</v>
      </c>
      <c r="Q25" s="12">
        <f t="shared" si="2"/>
        <v>1.8333333333333333</v>
      </c>
      <c r="R25" s="60">
        <f t="shared" si="11"/>
        <v>51.041666666666664</v>
      </c>
      <c r="S25" s="12">
        <f t="shared" si="12"/>
        <v>0</v>
      </c>
      <c r="T25" s="13">
        <f t="shared" si="3"/>
        <v>8.545454545454545</v>
      </c>
      <c r="U25" s="128">
        <v>2</v>
      </c>
      <c r="V25" s="95"/>
      <c r="W25" s="1" t="s">
        <v>398</v>
      </c>
    </row>
    <row r="26" spans="1:58" ht="16.5" x14ac:dyDescent="0.25">
      <c r="A26" s="140" t="s">
        <v>395</v>
      </c>
      <c r="B26" s="152">
        <v>13</v>
      </c>
      <c r="C26" s="153">
        <v>3</v>
      </c>
      <c r="D26" s="38">
        <f>B26+C26</f>
        <v>16</v>
      </c>
      <c r="E26" s="152">
        <v>9</v>
      </c>
      <c r="F26" s="153">
        <v>4</v>
      </c>
      <c r="G26" s="153">
        <v>0</v>
      </c>
      <c r="H26" s="153">
        <v>0</v>
      </c>
      <c r="I26" s="182">
        <f>G26+H26</f>
        <v>0</v>
      </c>
      <c r="J26" s="38">
        <f>E26+I26</f>
        <v>9</v>
      </c>
      <c r="K26" s="420">
        <v>3</v>
      </c>
      <c r="L26" s="153">
        <v>3</v>
      </c>
      <c r="M26" s="153">
        <v>108</v>
      </c>
      <c r="N26" s="153">
        <v>72</v>
      </c>
      <c r="O26" s="154">
        <v>34</v>
      </c>
      <c r="P26" s="11">
        <f t="shared" si="10"/>
        <v>3.7777777777777777</v>
      </c>
      <c r="Q26" s="12">
        <f>(E26+F26+G26+H26)/L26</f>
        <v>4.333333333333333</v>
      </c>
      <c r="R26" s="60">
        <f t="shared" si="11"/>
        <v>66.666666666666657</v>
      </c>
      <c r="S26" s="12">
        <f t="shared" si="12"/>
        <v>0</v>
      </c>
      <c r="T26" s="13">
        <f>(M26-N26)/(E26+F26+G26+H26)</f>
        <v>2.7692307692307692</v>
      </c>
      <c r="U26" s="128"/>
      <c r="V26" s="92"/>
      <c r="W26" s="1" t="s">
        <v>399</v>
      </c>
    </row>
    <row r="27" spans="1:58" ht="15.75" x14ac:dyDescent="0.25">
      <c r="A27" s="157" t="s">
        <v>22</v>
      </c>
      <c r="B27" s="35">
        <f t="shared" ref="B27:O27" si="13">SUM(B28:B31)</f>
        <v>37</v>
      </c>
      <c r="C27" s="17">
        <f t="shared" si="13"/>
        <v>25</v>
      </c>
      <c r="D27" s="36">
        <f t="shared" si="13"/>
        <v>62</v>
      </c>
      <c r="E27" s="35">
        <f t="shared" si="13"/>
        <v>40</v>
      </c>
      <c r="F27" s="17">
        <f t="shared" si="13"/>
        <v>17</v>
      </c>
      <c r="G27" s="17">
        <f t="shared" si="13"/>
        <v>0</v>
      </c>
      <c r="H27" s="17">
        <f t="shared" si="13"/>
        <v>1</v>
      </c>
      <c r="I27" s="17">
        <f t="shared" si="13"/>
        <v>1</v>
      </c>
      <c r="J27" s="36">
        <f t="shared" si="13"/>
        <v>41</v>
      </c>
      <c r="K27" s="414">
        <f t="shared" si="13"/>
        <v>34</v>
      </c>
      <c r="L27" s="17">
        <f t="shared" si="13"/>
        <v>30</v>
      </c>
      <c r="M27" s="17">
        <f t="shared" si="13"/>
        <v>928</v>
      </c>
      <c r="N27" s="17">
        <f t="shared" si="13"/>
        <v>727</v>
      </c>
      <c r="O27" s="36">
        <f t="shared" si="13"/>
        <v>938</v>
      </c>
      <c r="P27" s="8">
        <f t="shared" si="10"/>
        <v>22.878048780487806</v>
      </c>
      <c r="Q27" s="9">
        <f t="shared" si="2"/>
        <v>1.9333333333333333</v>
      </c>
      <c r="R27" s="59">
        <f t="shared" si="11"/>
        <v>78.340517241379317</v>
      </c>
      <c r="S27" s="9">
        <f t="shared" si="12"/>
        <v>2.4390243902439024</v>
      </c>
      <c r="T27" s="10">
        <f t="shared" si="3"/>
        <v>3.4655172413793105</v>
      </c>
      <c r="U27" s="128"/>
      <c r="V27" s="95"/>
    </row>
    <row r="28" spans="1:58" ht="16.5" x14ac:dyDescent="0.25">
      <c r="A28" s="46" t="s">
        <v>23</v>
      </c>
      <c r="B28" s="37">
        <v>6</v>
      </c>
      <c r="C28" s="3">
        <v>9</v>
      </c>
      <c r="D28" s="38">
        <f>B28+C28</f>
        <v>15</v>
      </c>
      <c r="E28" s="152">
        <v>8</v>
      </c>
      <c r="F28" s="3">
        <v>5</v>
      </c>
      <c r="G28" s="3">
        <v>0</v>
      </c>
      <c r="H28" s="3">
        <v>1</v>
      </c>
      <c r="I28" s="182">
        <v>1</v>
      </c>
      <c r="J28" s="38">
        <f>E28+I28</f>
        <v>9</v>
      </c>
      <c r="K28" s="415">
        <v>12</v>
      </c>
      <c r="L28" s="3">
        <v>12</v>
      </c>
      <c r="M28" s="3">
        <v>365</v>
      </c>
      <c r="N28" s="3">
        <v>339</v>
      </c>
      <c r="O28" s="43">
        <v>359</v>
      </c>
      <c r="P28" s="11">
        <f t="shared" si="10"/>
        <v>39.888888888888886</v>
      </c>
      <c r="Q28" s="12">
        <f t="shared" si="2"/>
        <v>1.1666666666666667</v>
      </c>
      <c r="R28" s="60">
        <f t="shared" si="11"/>
        <v>92.876712328767113</v>
      </c>
      <c r="S28" s="12">
        <f t="shared" si="12"/>
        <v>11.111111111111111</v>
      </c>
      <c r="T28" s="13">
        <f t="shared" si="3"/>
        <v>1.8571428571428572</v>
      </c>
      <c r="U28" s="128">
        <v>0</v>
      </c>
      <c r="V28" s="95"/>
      <c r="W28" s="1" t="s">
        <v>397</v>
      </c>
    </row>
    <row r="29" spans="1:58" ht="16.5" x14ac:dyDescent="0.25">
      <c r="A29" s="46" t="s">
        <v>24</v>
      </c>
      <c r="B29" s="37">
        <v>9</v>
      </c>
      <c r="C29" s="3">
        <v>3</v>
      </c>
      <c r="D29" s="38">
        <f>B29+C29</f>
        <v>12</v>
      </c>
      <c r="E29" s="37">
        <v>8</v>
      </c>
      <c r="F29" s="3">
        <v>1</v>
      </c>
      <c r="G29" s="3">
        <v>0</v>
      </c>
      <c r="H29" s="3">
        <v>0</v>
      </c>
      <c r="I29" s="182">
        <v>0</v>
      </c>
      <c r="J29" s="38">
        <f>E29+I29</f>
        <v>8</v>
      </c>
      <c r="K29" s="415">
        <v>12</v>
      </c>
      <c r="L29" s="3">
        <v>10</v>
      </c>
      <c r="M29" s="3">
        <v>301</v>
      </c>
      <c r="N29" s="3">
        <v>182</v>
      </c>
      <c r="O29" s="43">
        <v>442</v>
      </c>
      <c r="P29" s="11">
        <f t="shared" si="10"/>
        <v>55.25</v>
      </c>
      <c r="Q29" s="12">
        <f t="shared" si="2"/>
        <v>0.9</v>
      </c>
      <c r="R29" s="60">
        <f t="shared" si="11"/>
        <v>60.465116279069761</v>
      </c>
      <c r="S29" s="12">
        <f t="shared" si="12"/>
        <v>0</v>
      </c>
      <c r="T29" s="13">
        <f t="shared" si="3"/>
        <v>13.222222222222221</v>
      </c>
      <c r="U29" s="128">
        <v>2</v>
      </c>
      <c r="V29" s="92"/>
      <c r="W29" s="1" t="s">
        <v>398</v>
      </c>
    </row>
    <row r="30" spans="1:58" ht="16.5" x14ac:dyDescent="0.25">
      <c r="A30" s="46" t="s">
        <v>17</v>
      </c>
      <c r="B30" s="37">
        <v>1</v>
      </c>
      <c r="C30" s="3">
        <v>2</v>
      </c>
      <c r="D30" s="38">
        <f>B30+C30</f>
        <v>3</v>
      </c>
      <c r="E30" s="37">
        <v>2</v>
      </c>
      <c r="F30" s="3">
        <v>0</v>
      </c>
      <c r="G30" s="3">
        <v>0</v>
      </c>
      <c r="H30" s="3">
        <v>0</v>
      </c>
      <c r="I30" s="182">
        <v>0</v>
      </c>
      <c r="J30" s="38">
        <f>E30+I30</f>
        <v>2</v>
      </c>
      <c r="K30" s="415">
        <v>6</v>
      </c>
      <c r="L30" s="3">
        <v>4</v>
      </c>
      <c r="M30" s="3">
        <v>120</v>
      </c>
      <c r="N30" s="3">
        <v>116</v>
      </c>
      <c r="O30" s="43">
        <v>68</v>
      </c>
      <c r="P30" s="11">
        <f t="shared" si="10"/>
        <v>34</v>
      </c>
      <c r="Q30" s="12">
        <f t="shared" si="2"/>
        <v>0.5</v>
      </c>
      <c r="R30" s="60">
        <f t="shared" si="11"/>
        <v>96.666666666666671</v>
      </c>
      <c r="S30" s="12">
        <f t="shared" si="12"/>
        <v>0</v>
      </c>
      <c r="T30" s="13">
        <f t="shared" si="3"/>
        <v>2</v>
      </c>
      <c r="U30" s="128">
        <v>2</v>
      </c>
      <c r="V30" s="92"/>
    </row>
    <row r="31" spans="1:58" ht="16.5" x14ac:dyDescent="0.25">
      <c r="A31" s="140" t="s">
        <v>396</v>
      </c>
      <c r="B31" s="152">
        <v>21</v>
      </c>
      <c r="C31" s="153">
        <v>11</v>
      </c>
      <c r="D31" s="38">
        <f>B31+C31</f>
        <v>32</v>
      </c>
      <c r="E31" s="152">
        <v>22</v>
      </c>
      <c r="F31" s="153">
        <v>11</v>
      </c>
      <c r="G31" s="153">
        <v>0</v>
      </c>
      <c r="H31" s="153">
        <v>0</v>
      </c>
      <c r="I31" s="182">
        <f>G31+H31</f>
        <v>0</v>
      </c>
      <c r="J31" s="38">
        <f>E31+I31</f>
        <v>22</v>
      </c>
      <c r="K31" s="420">
        <v>4</v>
      </c>
      <c r="L31" s="153">
        <v>4</v>
      </c>
      <c r="M31" s="153">
        <v>142</v>
      </c>
      <c r="N31" s="153">
        <v>90</v>
      </c>
      <c r="O31" s="154">
        <v>69</v>
      </c>
      <c r="P31" s="11">
        <f>IFERROR(O31/J31,0)</f>
        <v>3.1363636363636362</v>
      </c>
      <c r="Q31" s="12">
        <f>(E31+F31+G31+H31)/L31</f>
        <v>8.25</v>
      </c>
      <c r="R31" s="60">
        <f>IFERROR((N31/M31)*100,0)</f>
        <v>63.380281690140848</v>
      </c>
      <c r="S31" s="12">
        <f>IFERROR((I31/J31)*100,0)</f>
        <v>0</v>
      </c>
      <c r="T31" s="13">
        <f>(M31-N31)/(E31+F31+G31+H31)</f>
        <v>1.5757575757575757</v>
      </c>
      <c r="U31" s="128"/>
      <c r="V31" s="95"/>
      <c r="W31" s="1" t="s">
        <v>399</v>
      </c>
    </row>
    <row r="32" spans="1:58" ht="15.75" x14ac:dyDescent="0.25">
      <c r="A32" s="157" t="s">
        <v>25</v>
      </c>
      <c r="B32" s="35">
        <f t="shared" ref="B32:O32" si="14">SUM(B33:B35)</f>
        <v>209</v>
      </c>
      <c r="C32" s="17">
        <f t="shared" si="14"/>
        <v>29</v>
      </c>
      <c r="D32" s="36">
        <f t="shared" si="14"/>
        <v>238</v>
      </c>
      <c r="E32" s="35">
        <f t="shared" si="14"/>
        <v>197</v>
      </c>
      <c r="F32" s="17">
        <f t="shared" si="14"/>
        <v>30</v>
      </c>
      <c r="G32" s="17">
        <f t="shared" si="14"/>
        <v>2</v>
      </c>
      <c r="H32" s="17">
        <f t="shared" si="14"/>
        <v>0</v>
      </c>
      <c r="I32" s="17">
        <f t="shared" si="14"/>
        <v>2</v>
      </c>
      <c r="J32" s="36">
        <f t="shared" si="14"/>
        <v>199</v>
      </c>
      <c r="K32" s="414">
        <f t="shared" si="14"/>
        <v>18</v>
      </c>
      <c r="L32" s="17">
        <f t="shared" si="14"/>
        <v>27</v>
      </c>
      <c r="M32" s="17">
        <f t="shared" si="14"/>
        <v>852</v>
      </c>
      <c r="N32" s="17">
        <f t="shared" si="14"/>
        <v>852</v>
      </c>
      <c r="O32" s="36">
        <f t="shared" si="14"/>
        <v>940</v>
      </c>
      <c r="P32" s="8">
        <f t="shared" si="10"/>
        <v>4.7236180904522609</v>
      </c>
      <c r="Q32" s="9">
        <f t="shared" si="2"/>
        <v>8.481481481481481</v>
      </c>
      <c r="R32" s="59">
        <f t="shared" si="11"/>
        <v>100</v>
      </c>
      <c r="S32" s="9">
        <f t="shared" si="12"/>
        <v>1.0050251256281406</v>
      </c>
      <c r="T32" s="10">
        <f t="shared" si="3"/>
        <v>0</v>
      </c>
      <c r="U32" s="128"/>
      <c r="V32" s="95"/>
    </row>
    <row r="33" spans="1:58" ht="16.5" x14ac:dyDescent="0.25">
      <c r="A33" s="46" t="s">
        <v>26</v>
      </c>
      <c r="B33" s="37">
        <v>44</v>
      </c>
      <c r="C33" s="3">
        <v>18</v>
      </c>
      <c r="D33" s="38">
        <f>B33+C33</f>
        <v>62</v>
      </c>
      <c r="E33" s="37">
        <v>53</v>
      </c>
      <c r="F33" s="3">
        <v>7</v>
      </c>
      <c r="G33" s="3">
        <v>1</v>
      </c>
      <c r="H33" s="3">
        <v>0</v>
      </c>
      <c r="I33" s="182">
        <f>G33+H33</f>
        <v>1</v>
      </c>
      <c r="J33" s="38">
        <f>E33+I33</f>
        <v>54</v>
      </c>
      <c r="K33" s="415">
        <v>7</v>
      </c>
      <c r="L33" s="3">
        <v>11</v>
      </c>
      <c r="M33" s="3">
        <v>362</v>
      </c>
      <c r="N33" s="3">
        <v>362</v>
      </c>
      <c r="O33" s="43">
        <v>369</v>
      </c>
      <c r="P33" s="11">
        <f t="shared" si="10"/>
        <v>6.833333333333333</v>
      </c>
      <c r="Q33" s="12">
        <f t="shared" si="2"/>
        <v>5.5454545454545459</v>
      </c>
      <c r="R33" s="60">
        <f t="shared" si="11"/>
        <v>100</v>
      </c>
      <c r="S33" s="12">
        <f t="shared" si="12"/>
        <v>1.8518518518518516</v>
      </c>
      <c r="T33" s="13">
        <f t="shared" si="3"/>
        <v>0</v>
      </c>
      <c r="U33" s="128">
        <v>5</v>
      </c>
      <c r="V33" s="95"/>
      <c r="W33" s="1" t="s">
        <v>403</v>
      </c>
    </row>
    <row r="34" spans="1:58" ht="16.5" x14ac:dyDescent="0.25">
      <c r="A34" s="46" t="s">
        <v>27</v>
      </c>
      <c r="B34" s="37">
        <v>12</v>
      </c>
      <c r="C34" s="3">
        <v>11</v>
      </c>
      <c r="D34" s="38">
        <f>B34+C34</f>
        <v>23</v>
      </c>
      <c r="E34" s="37">
        <v>18</v>
      </c>
      <c r="F34" s="3">
        <v>6</v>
      </c>
      <c r="G34" s="3">
        <v>0</v>
      </c>
      <c r="H34" s="3">
        <v>0</v>
      </c>
      <c r="I34" s="182">
        <f>G34+H34</f>
        <v>0</v>
      </c>
      <c r="J34" s="38">
        <f>E34+I34</f>
        <v>18</v>
      </c>
      <c r="K34" s="415">
        <v>2</v>
      </c>
      <c r="L34" s="245">
        <v>6</v>
      </c>
      <c r="M34" s="3">
        <v>185</v>
      </c>
      <c r="N34" s="3">
        <v>185</v>
      </c>
      <c r="O34" s="154">
        <v>329</v>
      </c>
      <c r="P34" s="11">
        <f t="shared" si="10"/>
        <v>18.277777777777779</v>
      </c>
      <c r="Q34" s="12">
        <f t="shared" si="2"/>
        <v>4</v>
      </c>
      <c r="R34" s="60">
        <f t="shared" si="11"/>
        <v>100</v>
      </c>
      <c r="S34" s="12">
        <f t="shared" si="12"/>
        <v>0</v>
      </c>
      <c r="T34" s="13">
        <f t="shared" si="3"/>
        <v>0</v>
      </c>
      <c r="U34" s="128">
        <v>4</v>
      </c>
      <c r="V34" s="92">
        <v>4</v>
      </c>
      <c r="W34" s="1" t="s">
        <v>402</v>
      </c>
    </row>
    <row r="35" spans="1:58" s="148" customFormat="1" ht="16.5" x14ac:dyDescent="0.25">
      <c r="A35" s="140" t="s">
        <v>394</v>
      </c>
      <c r="B35" s="152">
        <v>153</v>
      </c>
      <c r="C35" s="153">
        <v>0</v>
      </c>
      <c r="D35" s="38">
        <f>B35+C35</f>
        <v>153</v>
      </c>
      <c r="E35" s="152">
        <v>126</v>
      </c>
      <c r="F35" s="153">
        <v>17</v>
      </c>
      <c r="G35" s="153">
        <v>1</v>
      </c>
      <c r="H35" s="153">
        <v>0</v>
      </c>
      <c r="I35" s="182">
        <f>G35+H35</f>
        <v>1</v>
      </c>
      <c r="J35" s="38">
        <f>E35+I35</f>
        <v>127</v>
      </c>
      <c r="K35" s="420">
        <v>9</v>
      </c>
      <c r="L35" s="153">
        <v>10</v>
      </c>
      <c r="M35" s="153">
        <v>305</v>
      </c>
      <c r="N35" s="153">
        <v>305</v>
      </c>
      <c r="O35" s="154">
        <v>242</v>
      </c>
      <c r="P35" s="155">
        <f>IFERROR(O35/J35,0)</f>
        <v>1.905511811023622</v>
      </c>
      <c r="Q35" s="58">
        <f>(E35+F35+G35+H35)/L35</f>
        <v>14.4</v>
      </c>
      <c r="R35" s="156">
        <f>IFERROR((N35/M35)*100,0)</f>
        <v>100</v>
      </c>
      <c r="S35" s="58">
        <f>IFERROR((I35/J35)*100,0)</f>
        <v>0.78740157480314954</v>
      </c>
      <c r="T35" s="64">
        <f>(M35-N35)/(E35+F35+G35+H35)</f>
        <v>0</v>
      </c>
      <c r="U35" s="128"/>
      <c r="V35" s="95"/>
      <c r="W35" s="122" t="s">
        <v>404</v>
      </c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</row>
    <row r="36" spans="1:58" ht="15.75" x14ac:dyDescent="0.25">
      <c r="A36" s="157" t="s">
        <v>28</v>
      </c>
      <c r="B36" s="35">
        <f t="shared" ref="B36:J36" si="15">SUM(B37:B43)</f>
        <v>11</v>
      </c>
      <c r="C36" s="17">
        <f t="shared" si="15"/>
        <v>29</v>
      </c>
      <c r="D36" s="36">
        <f t="shared" si="15"/>
        <v>40</v>
      </c>
      <c r="E36" s="35">
        <f t="shared" si="15"/>
        <v>3</v>
      </c>
      <c r="F36" s="17">
        <f t="shared" si="15"/>
        <v>38</v>
      </c>
      <c r="G36" s="17">
        <f t="shared" si="15"/>
        <v>3</v>
      </c>
      <c r="H36" s="17">
        <f t="shared" si="15"/>
        <v>0</v>
      </c>
      <c r="I36" s="17">
        <f t="shared" si="15"/>
        <v>3</v>
      </c>
      <c r="J36" s="36">
        <f t="shared" si="15"/>
        <v>6</v>
      </c>
      <c r="K36" s="414">
        <f>SUM(K37:K43,K39,K41)</f>
        <v>28</v>
      </c>
      <c r="L36" s="17">
        <f>SUM(L37:L43)</f>
        <v>22</v>
      </c>
      <c r="M36" s="17">
        <f>SUM(M37:M43)</f>
        <v>690</v>
      </c>
      <c r="N36" s="17">
        <f>SUM(N37:N43)</f>
        <v>475</v>
      </c>
      <c r="O36" s="36">
        <f>SUM(O37:O43)</f>
        <v>158</v>
      </c>
      <c r="P36" s="8">
        <f>IFERROR(O36/SUM(F36,J36),0)</f>
        <v>3.5909090909090908</v>
      </c>
      <c r="Q36" s="9">
        <f t="shared" si="2"/>
        <v>2</v>
      </c>
      <c r="R36" s="59">
        <f t="shared" si="11"/>
        <v>68.840579710144922</v>
      </c>
      <c r="S36" s="9">
        <f>IFERROR((I36/SUM(F36,J36))*100,0)</f>
        <v>6.8181818181818175</v>
      </c>
      <c r="T36" s="10">
        <f t="shared" si="3"/>
        <v>4.8863636363636367</v>
      </c>
      <c r="U36" s="128"/>
      <c r="V36" s="95"/>
      <c r="X36" s="137"/>
    </row>
    <row r="37" spans="1:58" ht="16.5" x14ac:dyDescent="0.25">
      <c r="A37" s="46" t="s">
        <v>29</v>
      </c>
      <c r="B37" s="37">
        <v>4</v>
      </c>
      <c r="C37" s="3">
        <v>11</v>
      </c>
      <c r="D37" s="38">
        <f>B37+C37</f>
        <v>15</v>
      </c>
      <c r="E37" s="37">
        <v>0</v>
      </c>
      <c r="F37" s="3">
        <v>14</v>
      </c>
      <c r="G37" s="3">
        <v>2</v>
      </c>
      <c r="H37" s="3">
        <v>0</v>
      </c>
      <c r="I37" s="182">
        <f>G37+H37</f>
        <v>2</v>
      </c>
      <c r="J37" s="38">
        <f>SUM(E37,I37)</f>
        <v>2</v>
      </c>
      <c r="K37" s="415">
        <v>9</v>
      </c>
      <c r="L37" s="3">
        <v>9</v>
      </c>
      <c r="M37" s="3">
        <v>279</v>
      </c>
      <c r="N37" s="3">
        <v>242</v>
      </c>
      <c r="O37" s="43">
        <v>29</v>
      </c>
      <c r="P37" s="11">
        <f>IFERROR(O37/SUM(F37,J37),0)</f>
        <v>1.8125</v>
      </c>
      <c r="Q37" s="60">
        <f t="shared" si="2"/>
        <v>1.7777777777777777</v>
      </c>
      <c r="R37" s="60">
        <f t="shared" si="11"/>
        <v>86.738351254480278</v>
      </c>
      <c r="S37" s="12">
        <f t="shared" ref="S37:S44" si="16">IFERROR((I37/SUM(F37,J37))*100,0)</f>
        <v>12.5</v>
      </c>
      <c r="T37" s="186">
        <f t="shared" si="3"/>
        <v>2.3125</v>
      </c>
      <c r="U37" s="128"/>
      <c r="V37" s="95"/>
      <c r="W37" s="54"/>
    </row>
    <row r="38" spans="1:58" ht="16.5" x14ac:dyDescent="0.25">
      <c r="A38" s="46" t="s">
        <v>30</v>
      </c>
      <c r="B38" s="37">
        <v>0</v>
      </c>
      <c r="C38" s="3">
        <v>8</v>
      </c>
      <c r="D38" s="38">
        <f t="shared" ref="D38:D43" si="17">B38+C38</f>
        <v>8</v>
      </c>
      <c r="E38" s="37">
        <v>0</v>
      </c>
      <c r="F38" s="3">
        <v>9</v>
      </c>
      <c r="G38" s="3">
        <v>0</v>
      </c>
      <c r="H38" s="3">
        <v>0</v>
      </c>
      <c r="I38" s="182">
        <f t="shared" ref="I38:I43" si="18">G38+H38</f>
        <v>0</v>
      </c>
      <c r="J38" s="38">
        <f t="shared" ref="J38:J43" si="19">SUM(E38,I38)</f>
        <v>0</v>
      </c>
      <c r="K38" s="421">
        <v>3</v>
      </c>
      <c r="L38" s="110">
        <v>3</v>
      </c>
      <c r="M38" s="3">
        <v>97</v>
      </c>
      <c r="N38" s="3">
        <v>75</v>
      </c>
      <c r="O38" s="43">
        <v>0</v>
      </c>
      <c r="P38" s="11">
        <f t="shared" ref="P38:P43" si="20">IFERROR(O38/SUM(F38,J38),0)</f>
        <v>0</v>
      </c>
      <c r="Q38" s="60">
        <f t="shared" si="2"/>
        <v>3</v>
      </c>
      <c r="R38" s="60">
        <f t="shared" ref="R38:R43" si="21">IFERROR((N38/M38)*100,0)</f>
        <v>77.319587628865989</v>
      </c>
      <c r="S38" s="12">
        <f t="shared" si="16"/>
        <v>0</v>
      </c>
      <c r="T38" s="187">
        <f t="shared" si="3"/>
        <v>2.4444444444444446</v>
      </c>
      <c r="U38" s="128">
        <v>1</v>
      </c>
      <c r="V38" s="95"/>
      <c r="W38" s="54" t="s">
        <v>469</v>
      </c>
    </row>
    <row r="39" spans="1:58" ht="16.5" x14ac:dyDescent="0.25">
      <c r="A39" s="140" t="s">
        <v>401</v>
      </c>
      <c r="B39" s="80">
        <v>2</v>
      </c>
      <c r="C39" s="3">
        <v>2</v>
      </c>
      <c r="D39" s="38">
        <f>B39+C39</f>
        <v>4</v>
      </c>
      <c r="E39" s="80">
        <v>0</v>
      </c>
      <c r="F39" s="3">
        <v>3</v>
      </c>
      <c r="G39" s="3">
        <v>1</v>
      </c>
      <c r="H39" s="3">
        <v>0</v>
      </c>
      <c r="I39" s="182">
        <f>G39+H39</f>
        <v>1</v>
      </c>
      <c r="J39" s="38">
        <f>SUM(E39,I39)</f>
        <v>1</v>
      </c>
      <c r="K39" s="422">
        <v>1</v>
      </c>
      <c r="L39" s="3">
        <v>1</v>
      </c>
      <c r="M39" s="3">
        <v>32</v>
      </c>
      <c r="N39" s="3">
        <v>13</v>
      </c>
      <c r="O39" s="43">
        <v>10</v>
      </c>
      <c r="P39" s="163">
        <f>IFERROR(O39/SUM(F39,J39),0)</f>
        <v>2.5</v>
      </c>
      <c r="Q39" s="164">
        <f>(E39+F39+G39+H39)/L39</f>
        <v>4</v>
      </c>
      <c r="R39" s="164">
        <f>IFERROR((N39/M39)*100,0)</f>
        <v>40.625</v>
      </c>
      <c r="S39" s="165">
        <f>IFERROR((I39/SUM(F39,J39))*100,0)</f>
        <v>25</v>
      </c>
      <c r="T39" s="166">
        <f>(M39-N39)/(E39+F39+G39+H39)</f>
        <v>4.75</v>
      </c>
      <c r="U39" s="128"/>
      <c r="V39" s="95"/>
      <c r="W39" s="54"/>
    </row>
    <row r="40" spans="1:58" ht="16.5" x14ac:dyDescent="0.25">
      <c r="A40" s="46" t="s">
        <v>31</v>
      </c>
      <c r="B40" s="37">
        <v>0</v>
      </c>
      <c r="C40" s="3">
        <v>2</v>
      </c>
      <c r="D40" s="38">
        <f t="shared" si="17"/>
        <v>2</v>
      </c>
      <c r="E40" s="37">
        <v>0</v>
      </c>
      <c r="F40" s="3">
        <v>2</v>
      </c>
      <c r="G40" s="3">
        <v>0</v>
      </c>
      <c r="H40" s="3">
        <v>0</v>
      </c>
      <c r="I40" s="182">
        <f t="shared" si="18"/>
        <v>0</v>
      </c>
      <c r="J40" s="38">
        <f t="shared" si="19"/>
        <v>0</v>
      </c>
      <c r="K40" s="415">
        <v>4</v>
      </c>
      <c r="L40" s="3">
        <v>3</v>
      </c>
      <c r="M40" s="3">
        <v>96</v>
      </c>
      <c r="N40" s="3">
        <v>59</v>
      </c>
      <c r="O40" s="43">
        <v>0</v>
      </c>
      <c r="P40" s="11">
        <f t="shared" si="20"/>
        <v>0</v>
      </c>
      <c r="Q40" s="60">
        <f t="shared" si="2"/>
        <v>0.66666666666666663</v>
      </c>
      <c r="R40" s="60">
        <f t="shared" si="21"/>
        <v>61.458333333333336</v>
      </c>
      <c r="S40" s="12">
        <f t="shared" si="16"/>
        <v>0</v>
      </c>
      <c r="T40" s="73">
        <f t="shared" si="3"/>
        <v>18.5</v>
      </c>
      <c r="U40" s="128">
        <v>2</v>
      </c>
      <c r="V40" s="95"/>
      <c r="W40" s="54" t="s">
        <v>469</v>
      </c>
    </row>
    <row r="41" spans="1:58" ht="16.5" x14ac:dyDescent="0.25">
      <c r="A41" s="140" t="s">
        <v>400</v>
      </c>
      <c r="B41" s="80">
        <v>3</v>
      </c>
      <c r="C41" s="3">
        <v>2</v>
      </c>
      <c r="D41" s="38">
        <f t="shared" si="17"/>
        <v>5</v>
      </c>
      <c r="E41" s="80">
        <v>1</v>
      </c>
      <c r="F41" s="3">
        <v>5</v>
      </c>
      <c r="G41" s="3">
        <v>0</v>
      </c>
      <c r="H41" s="3">
        <v>0</v>
      </c>
      <c r="I41" s="182">
        <f>G41+H41</f>
        <v>0</v>
      </c>
      <c r="J41" s="38">
        <f>SUM(E41,I41)</f>
        <v>1</v>
      </c>
      <c r="K41" s="421">
        <v>2</v>
      </c>
      <c r="L41" s="110">
        <v>2</v>
      </c>
      <c r="M41" s="3">
        <v>62</v>
      </c>
      <c r="N41" s="3">
        <v>17</v>
      </c>
      <c r="O41" s="43">
        <v>25</v>
      </c>
      <c r="P41" s="11">
        <f t="shared" si="20"/>
        <v>4.166666666666667</v>
      </c>
      <c r="Q41" s="60">
        <f>(E41+F41+G41+H41)/L41</f>
        <v>3</v>
      </c>
      <c r="R41" s="60">
        <f t="shared" si="21"/>
        <v>27.419354838709676</v>
      </c>
      <c r="S41" s="12">
        <f>IFERROR((I41/SUM(F41,J41))*100,0)</f>
        <v>0</v>
      </c>
      <c r="T41" s="13">
        <f>(M41-N41)/(E41+F41+G41+H41)</f>
        <v>7.5</v>
      </c>
      <c r="U41" s="128"/>
      <c r="V41" s="95"/>
      <c r="W41" s="54"/>
    </row>
    <row r="42" spans="1:58" ht="16.5" x14ac:dyDescent="0.25">
      <c r="A42" s="46" t="s">
        <v>32</v>
      </c>
      <c r="B42" s="37">
        <v>2</v>
      </c>
      <c r="C42" s="3">
        <v>4</v>
      </c>
      <c r="D42" s="38">
        <f t="shared" si="17"/>
        <v>6</v>
      </c>
      <c r="E42" s="37">
        <v>2</v>
      </c>
      <c r="F42" s="3">
        <v>5</v>
      </c>
      <c r="G42" s="3">
        <v>0</v>
      </c>
      <c r="H42" s="3">
        <v>0</v>
      </c>
      <c r="I42" s="182">
        <f t="shared" si="18"/>
        <v>0</v>
      </c>
      <c r="J42" s="38">
        <f t="shared" si="19"/>
        <v>2</v>
      </c>
      <c r="K42" s="415">
        <v>3</v>
      </c>
      <c r="L42" s="3">
        <v>3</v>
      </c>
      <c r="M42" s="3">
        <v>93</v>
      </c>
      <c r="N42" s="3">
        <v>38</v>
      </c>
      <c r="O42" s="43">
        <v>94</v>
      </c>
      <c r="P42" s="163">
        <f t="shared" si="20"/>
        <v>13.428571428571429</v>
      </c>
      <c r="Q42" s="164">
        <f t="shared" si="2"/>
        <v>2.3333333333333335</v>
      </c>
      <c r="R42" s="164">
        <f t="shared" si="21"/>
        <v>40.86021505376344</v>
      </c>
      <c r="S42" s="165">
        <f t="shared" si="16"/>
        <v>0</v>
      </c>
      <c r="T42" s="166">
        <f t="shared" si="3"/>
        <v>7.8571428571428568</v>
      </c>
      <c r="U42" s="128">
        <v>0</v>
      </c>
      <c r="V42" s="95"/>
      <c r="W42" s="54"/>
    </row>
    <row r="43" spans="1:58" ht="17.25" thickBot="1" x14ac:dyDescent="0.3">
      <c r="A43" s="198" t="s">
        <v>33</v>
      </c>
      <c r="B43" s="199">
        <v>0</v>
      </c>
      <c r="C43" s="200">
        <v>0</v>
      </c>
      <c r="D43" s="201">
        <f t="shared" si="17"/>
        <v>0</v>
      </c>
      <c r="E43" s="199">
        <v>0</v>
      </c>
      <c r="F43" s="200">
        <v>0</v>
      </c>
      <c r="G43" s="200">
        <v>0</v>
      </c>
      <c r="H43" s="200">
        <v>0</v>
      </c>
      <c r="I43" s="202">
        <f t="shared" si="18"/>
        <v>0</v>
      </c>
      <c r="J43" s="201">
        <f t="shared" si="19"/>
        <v>0</v>
      </c>
      <c r="K43" s="419">
        <v>3</v>
      </c>
      <c r="L43" s="40">
        <v>1</v>
      </c>
      <c r="M43" s="200">
        <v>31</v>
      </c>
      <c r="N43" s="200">
        <v>31</v>
      </c>
      <c r="O43" s="204">
        <v>0</v>
      </c>
      <c r="P43" s="205">
        <f t="shared" si="20"/>
        <v>0</v>
      </c>
      <c r="Q43" s="206">
        <f t="shared" si="2"/>
        <v>0</v>
      </c>
      <c r="R43" s="206">
        <f t="shared" si="21"/>
        <v>100</v>
      </c>
      <c r="S43" s="207">
        <f t="shared" si="16"/>
        <v>0</v>
      </c>
      <c r="T43" s="308" t="e">
        <f t="shared" si="3"/>
        <v>#DIV/0!</v>
      </c>
      <c r="U43" s="130">
        <v>2</v>
      </c>
      <c r="V43" s="96"/>
      <c r="W43" s="54"/>
    </row>
    <row r="44" spans="1:58" ht="17.25" thickBot="1" x14ac:dyDescent="0.3">
      <c r="A44" s="385" t="s">
        <v>695</v>
      </c>
      <c r="B44" s="386">
        <v>0</v>
      </c>
      <c r="C44" s="386">
        <v>0</v>
      </c>
      <c r="D44" s="399">
        <v>0</v>
      </c>
      <c r="E44" s="386">
        <v>0</v>
      </c>
      <c r="F44" s="386">
        <v>0</v>
      </c>
      <c r="G44" s="386">
        <v>0</v>
      </c>
      <c r="H44" s="386">
        <v>0</v>
      </c>
      <c r="I44" s="399">
        <v>0</v>
      </c>
      <c r="J44" s="399">
        <v>0</v>
      </c>
      <c r="K44" s="386">
        <v>0</v>
      </c>
      <c r="L44" s="386">
        <v>0</v>
      </c>
      <c r="M44" s="386">
        <v>0</v>
      </c>
      <c r="N44" s="386">
        <v>0</v>
      </c>
      <c r="O44" s="386">
        <v>0</v>
      </c>
      <c r="P44" s="392">
        <v>0</v>
      </c>
      <c r="Q44" s="393">
        <v>0</v>
      </c>
      <c r="R44" s="393">
        <v>0</v>
      </c>
      <c r="S44" s="392">
        <f t="shared" si="16"/>
        <v>0</v>
      </c>
      <c r="T44" s="395">
        <v>0</v>
      </c>
      <c r="U44" s="342"/>
      <c r="V44" s="343"/>
      <c r="W44" s="54"/>
    </row>
    <row r="45" spans="1:58" ht="16.5" x14ac:dyDescent="0.25">
      <c r="A45" s="287"/>
      <c r="B45" s="288"/>
      <c r="C45" s="288"/>
      <c r="D45" s="341"/>
      <c r="E45" s="288"/>
      <c r="F45" s="288"/>
      <c r="G45" s="288"/>
      <c r="H45" s="288"/>
      <c r="I45" s="341"/>
      <c r="J45" s="341"/>
      <c r="K45" s="288"/>
      <c r="L45" s="288"/>
      <c r="M45" s="288"/>
      <c r="N45" s="288"/>
      <c r="O45" s="288"/>
      <c r="P45" s="289"/>
      <c r="Q45" s="290"/>
      <c r="R45" s="290"/>
      <c r="S45" s="289"/>
      <c r="T45" s="289"/>
      <c r="U45" s="342"/>
      <c r="V45" s="343"/>
      <c r="W45" s="54"/>
    </row>
    <row r="46" spans="1:58" ht="15" x14ac:dyDescent="0.25">
      <c r="A46" s="1" t="s">
        <v>58</v>
      </c>
      <c r="T46" s="185"/>
    </row>
    <row r="47" spans="1:58" ht="15" thickBot="1" x14ac:dyDescent="0.3"/>
    <row r="48" spans="1:58" ht="16.5" x14ac:dyDescent="0.25">
      <c r="A48" s="170" t="s">
        <v>59</v>
      </c>
      <c r="B48" s="168">
        <f t="shared" ref="B48:G48" si="22">SUM(B49:B53)</f>
        <v>6</v>
      </c>
      <c r="C48" s="29">
        <f t="shared" si="22"/>
        <v>17</v>
      </c>
      <c r="D48" s="169">
        <f t="shared" si="22"/>
        <v>23</v>
      </c>
      <c r="E48" s="168">
        <f t="shared" si="22"/>
        <v>2</v>
      </c>
      <c r="F48" s="29">
        <f t="shared" si="22"/>
        <v>21</v>
      </c>
      <c r="G48" s="29">
        <f t="shared" si="22"/>
        <v>2</v>
      </c>
      <c r="H48" s="29">
        <f>SUM(H49:H51)</f>
        <v>0</v>
      </c>
      <c r="I48" s="29">
        <f>SUM(I49:I53)</f>
        <v>2</v>
      </c>
      <c r="J48" s="169">
        <f>SUM(J49:J53)</f>
        <v>4</v>
      </c>
      <c r="K48" s="168">
        <f>SUM(K49:K51)</f>
        <v>16</v>
      </c>
      <c r="L48" s="29">
        <f>L49+L50+L51</f>
        <v>18</v>
      </c>
      <c r="M48" s="29">
        <f>SUM(M49:M53)</f>
        <v>468</v>
      </c>
      <c r="N48" s="29">
        <f>SUM(N49:N53)</f>
        <v>339</v>
      </c>
      <c r="O48" s="34">
        <f>SUM(O49:O53)</f>
        <v>311</v>
      </c>
      <c r="P48" s="30">
        <f>IFERROR(O48/SUM(F48,J48),0)</f>
        <v>12.44</v>
      </c>
      <c r="Q48" s="31">
        <f t="shared" si="2"/>
        <v>1.3888888888888888</v>
      </c>
      <c r="R48" s="31">
        <f>IFERROR((N48/M48)*100,0)</f>
        <v>72.435897435897431</v>
      </c>
      <c r="S48" s="31">
        <f>IFERROR((I48/SUM(F48,J48))*100,0)</f>
        <v>8</v>
      </c>
      <c r="T48" s="32">
        <f t="shared" ref="T48" si="23">(M48-N48)/(E48+F48+G48+H48)</f>
        <v>5.16</v>
      </c>
    </row>
    <row r="49" spans="1:20" ht="16.5" x14ac:dyDescent="0.25">
      <c r="A49" s="171" t="str">
        <f t="shared" ref="A49:K49" si="24">A37</f>
        <v>NEO UCI</v>
      </c>
      <c r="B49" s="80">
        <f t="shared" si="24"/>
        <v>4</v>
      </c>
      <c r="C49" s="3">
        <f t="shared" si="24"/>
        <v>11</v>
      </c>
      <c r="D49" s="38">
        <f t="shared" si="24"/>
        <v>15</v>
      </c>
      <c r="E49" s="80">
        <f t="shared" si="24"/>
        <v>0</v>
      </c>
      <c r="F49" s="3">
        <f t="shared" si="24"/>
        <v>14</v>
      </c>
      <c r="G49" s="3">
        <f t="shared" si="24"/>
        <v>2</v>
      </c>
      <c r="H49" s="3">
        <f t="shared" si="24"/>
        <v>0</v>
      </c>
      <c r="I49" s="182">
        <f t="shared" si="24"/>
        <v>2</v>
      </c>
      <c r="J49" s="38">
        <f t="shared" si="24"/>
        <v>2</v>
      </c>
      <c r="K49" s="80">
        <f t="shared" si="24"/>
        <v>9</v>
      </c>
      <c r="L49" s="3">
        <v>9</v>
      </c>
      <c r="M49" s="3">
        <f>M37</f>
        <v>279</v>
      </c>
      <c r="N49" s="3">
        <f>N37</f>
        <v>242</v>
      </c>
      <c r="O49" s="6">
        <v>101</v>
      </c>
      <c r="P49" s="11">
        <f>IFERROR(O49/SUM(F49,J49),0)</f>
        <v>6.3125</v>
      </c>
      <c r="Q49" s="60">
        <f t="shared" si="2"/>
        <v>1.7777777777777777</v>
      </c>
      <c r="R49" s="60">
        <f>IFERROR((N49/M49)*100,0)</f>
        <v>86.738351254480278</v>
      </c>
      <c r="S49" s="12">
        <f>IFERROR((I49/SUM(F49,J49))*100,0)</f>
        <v>12.5</v>
      </c>
      <c r="T49" s="13">
        <f t="shared" si="3"/>
        <v>2.3125</v>
      </c>
    </row>
    <row r="50" spans="1:20" ht="16.5" x14ac:dyDescent="0.25">
      <c r="A50" s="171" t="str">
        <f t="shared" ref="A50:K50" si="25">A40</f>
        <v>PED. UTI</v>
      </c>
      <c r="B50" s="80">
        <f t="shared" si="25"/>
        <v>0</v>
      </c>
      <c r="C50" s="3">
        <f t="shared" si="25"/>
        <v>2</v>
      </c>
      <c r="D50" s="38">
        <f t="shared" si="25"/>
        <v>2</v>
      </c>
      <c r="E50" s="80">
        <f t="shared" si="25"/>
        <v>0</v>
      </c>
      <c r="F50" s="3">
        <f t="shared" si="25"/>
        <v>2</v>
      </c>
      <c r="G50" s="3">
        <f t="shared" si="25"/>
        <v>0</v>
      </c>
      <c r="H50" s="3">
        <f t="shared" si="25"/>
        <v>0</v>
      </c>
      <c r="I50" s="182">
        <f t="shared" si="25"/>
        <v>0</v>
      </c>
      <c r="J50" s="38">
        <f t="shared" si="25"/>
        <v>0</v>
      </c>
      <c r="K50" s="80">
        <f t="shared" si="25"/>
        <v>4</v>
      </c>
      <c r="L50" s="3">
        <v>6</v>
      </c>
      <c r="M50" s="3">
        <f>M40</f>
        <v>96</v>
      </c>
      <c r="N50" s="3">
        <f>N40</f>
        <v>59</v>
      </c>
      <c r="O50" s="6">
        <v>96</v>
      </c>
      <c r="P50" s="11">
        <f>IFERROR(O50/SUM(F50,J50),0)</f>
        <v>48</v>
      </c>
      <c r="Q50" s="60">
        <f t="shared" si="2"/>
        <v>0.33333333333333331</v>
      </c>
      <c r="R50" s="60">
        <f>IFERROR((N50/M50)*100,0)</f>
        <v>61.458333333333336</v>
      </c>
      <c r="S50" s="12">
        <f>IFERROR((I50/SUM(F50,J50))*100,0)</f>
        <v>0</v>
      </c>
      <c r="T50" s="13">
        <f t="shared" si="3"/>
        <v>18.5</v>
      </c>
    </row>
    <row r="51" spans="1:20" ht="16.5" x14ac:dyDescent="0.25">
      <c r="A51" s="171" t="str">
        <f>A42</f>
        <v>OBST.  UCI MUJER</v>
      </c>
      <c r="B51" s="80">
        <f t="shared" ref="B51:N51" si="26">B42</f>
        <v>2</v>
      </c>
      <c r="C51" s="3">
        <f t="shared" si="26"/>
        <v>4</v>
      </c>
      <c r="D51" s="38">
        <f t="shared" si="26"/>
        <v>6</v>
      </c>
      <c r="E51" s="80">
        <f t="shared" si="26"/>
        <v>2</v>
      </c>
      <c r="F51" s="3">
        <f t="shared" si="26"/>
        <v>5</v>
      </c>
      <c r="G51" s="3">
        <f t="shared" si="26"/>
        <v>0</v>
      </c>
      <c r="H51" s="3">
        <f t="shared" si="26"/>
        <v>0</v>
      </c>
      <c r="I51" s="182">
        <f t="shared" si="26"/>
        <v>0</v>
      </c>
      <c r="J51" s="38">
        <f t="shared" si="26"/>
        <v>2</v>
      </c>
      <c r="K51" s="80">
        <f t="shared" si="26"/>
        <v>3</v>
      </c>
      <c r="L51" s="3">
        <v>3</v>
      </c>
      <c r="M51" s="3">
        <f t="shared" si="26"/>
        <v>93</v>
      </c>
      <c r="N51" s="3">
        <f t="shared" si="26"/>
        <v>38</v>
      </c>
      <c r="O51" s="6">
        <v>114</v>
      </c>
      <c r="P51" s="11">
        <f>IFERROR(O51/SUM(F51,J51),0)</f>
        <v>16.285714285714285</v>
      </c>
      <c r="Q51" s="60">
        <f t="shared" si="2"/>
        <v>2.3333333333333335</v>
      </c>
      <c r="R51" s="60">
        <f>IFERROR((N51/M51)*100,0)</f>
        <v>40.86021505376344</v>
      </c>
      <c r="S51" s="12">
        <f>IFERROR((I51/SUM(F51,J51))*100,0)</f>
        <v>0</v>
      </c>
      <c r="T51" s="13">
        <f t="shared" si="3"/>
        <v>7.8571428571428568</v>
      </c>
    </row>
    <row r="54" spans="1:20" ht="16.5" x14ac:dyDescent="0.25">
      <c r="A54" s="495" t="s">
        <v>61</v>
      </c>
      <c r="B54" s="5" t="s">
        <v>1</v>
      </c>
      <c r="C54" s="5" t="s">
        <v>64</v>
      </c>
    </row>
    <row r="55" spans="1:20" x14ac:dyDescent="0.25">
      <c r="A55" s="495"/>
      <c r="B55" s="3">
        <v>335</v>
      </c>
      <c r="C55" s="3">
        <v>341</v>
      </c>
    </row>
    <row r="56" spans="1:20" ht="16.5" x14ac:dyDescent="0.25">
      <c r="A56" s="495" t="s">
        <v>62</v>
      </c>
      <c r="B56" s="5" t="s">
        <v>1</v>
      </c>
      <c r="C56" s="5" t="s">
        <v>64</v>
      </c>
    </row>
    <row r="57" spans="1:20" x14ac:dyDescent="0.25">
      <c r="A57" s="495"/>
      <c r="B57" s="3"/>
      <c r="C57" s="3"/>
    </row>
    <row r="58" spans="1:20" ht="16.5" x14ac:dyDescent="0.25">
      <c r="A58" s="495" t="s">
        <v>63</v>
      </c>
      <c r="B58" s="5" t="s">
        <v>65</v>
      </c>
      <c r="C58" s="5" t="s">
        <v>66</v>
      </c>
    </row>
    <row r="59" spans="1:20" x14ac:dyDescent="0.25">
      <c r="A59" s="495"/>
      <c r="B59" s="3">
        <v>246</v>
      </c>
      <c r="C59" s="3">
        <v>229</v>
      </c>
    </row>
    <row r="60" spans="1:20" ht="15" x14ac:dyDescent="0.25">
      <c r="A60" s="495"/>
      <c r="B60" s="496">
        <f>SUM(B59:C59)</f>
        <v>475</v>
      </c>
      <c r="C60" s="496"/>
    </row>
    <row r="64" spans="1:20" ht="15" x14ac:dyDescent="0.25">
      <c r="C64" s="555" t="s">
        <v>298</v>
      </c>
      <c r="D64" s="555"/>
      <c r="E64" s="555"/>
      <c r="F64" s="555"/>
      <c r="G64" s="555"/>
      <c r="H64" s="555"/>
      <c r="I64" s="555"/>
      <c r="J64" s="555"/>
      <c r="K64" s="555"/>
      <c r="L64" s="555"/>
      <c r="M64" s="555"/>
    </row>
    <row r="65" spans="3:13" ht="15" x14ac:dyDescent="0.25">
      <c r="C65" s="183" t="s">
        <v>270</v>
      </c>
      <c r="D65" s="555" t="s">
        <v>271</v>
      </c>
      <c r="E65" s="555"/>
      <c r="F65" s="555"/>
      <c r="G65" s="555"/>
      <c r="H65" s="183" t="s">
        <v>272</v>
      </c>
      <c r="I65" s="183" t="s">
        <v>273</v>
      </c>
      <c r="J65" s="181" t="s">
        <v>274</v>
      </c>
      <c r="K65" s="555" t="s">
        <v>296</v>
      </c>
      <c r="L65" s="555"/>
      <c r="M65" s="555"/>
    </row>
    <row r="66" spans="3:13" ht="15" x14ac:dyDescent="0.25">
      <c r="C66" s="67" t="s">
        <v>405</v>
      </c>
      <c r="D66" s="67" t="s">
        <v>406</v>
      </c>
      <c r="E66" s="68"/>
      <c r="F66" s="68"/>
      <c r="G66" s="68"/>
      <c r="H66" s="173" t="s">
        <v>443</v>
      </c>
      <c r="I66" s="174" t="s">
        <v>444</v>
      </c>
      <c r="J66" s="20">
        <v>185</v>
      </c>
      <c r="K66" s="67" t="s">
        <v>466</v>
      </c>
      <c r="L66" s="67" t="s">
        <v>467</v>
      </c>
      <c r="M66" s="68"/>
    </row>
    <row r="67" spans="3:13" ht="15" x14ac:dyDescent="0.25">
      <c r="C67" s="67" t="s">
        <v>407</v>
      </c>
      <c r="D67" s="67" t="s">
        <v>408</v>
      </c>
      <c r="E67" s="68"/>
      <c r="F67" s="68"/>
      <c r="G67" s="68"/>
      <c r="H67" s="173" t="s">
        <v>190</v>
      </c>
      <c r="I67" s="174" t="s">
        <v>445</v>
      </c>
      <c r="J67" s="20">
        <v>184</v>
      </c>
      <c r="K67" s="67" t="s">
        <v>105</v>
      </c>
      <c r="L67" s="67" t="s">
        <v>22</v>
      </c>
      <c r="M67" s="68"/>
    </row>
    <row r="68" spans="3:13" ht="15" x14ac:dyDescent="0.25">
      <c r="C68" s="67" t="s">
        <v>409</v>
      </c>
      <c r="D68" s="67" t="s">
        <v>410</v>
      </c>
      <c r="E68" s="68"/>
      <c r="F68" s="68"/>
      <c r="G68" s="68"/>
      <c r="H68" s="173" t="s">
        <v>446</v>
      </c>
      <c r="I68" s="174" t="s">
        <v>447</v>
      </c>
      <c r="J68" s="20">
        <v>32</v>
      </c>
      <c r="K68" s="67" t="s">
        <v>208</v>
      </c>
      <c r="L68" s="67" t="s">
        <v>468</v>
      </c>
      <c r="M68" s="68"/>
    </row>
    <row r="69" spans="3:13" ht="15" x14ac:dyDescent="0.25">
      <c r="C69" s="67" t="s">
        <v>411</v>
      </c>
      <c r="D69" s="67" t="s">
        <v>412</v>
      </c>
      <c r="E69" s="68"/>
      <c r="F69" s="68"/>
      <c r="G69" s="68"/>
      <c r="H69" s="173" t="s">
        <v>352</v>
      </c>
      <c r="I69" s="174" t="s">
        <v>448</v>
      </c>
      <c r="J69" s="20">
        <v>93</v>
      </c>
      <c r="K69" s="67" t="s">
        <v>77</v>
      </c>
      <c r="L69" s="67" t="s">
        <v>467</v>
      </c>
      <c r="M69" s="68"/>
    </row>
    <row r="70" spans="3:13" ht="15" x14ac:dyDescent="0.25">
      <c r="C70" s="67" t="s">
        <v>413</v>
      </c>
      <c r="D70" s="67" t="s">
        <v>414</v>
      </c>
      <c r="E70" s="68"/>
      <c r="F70" s="68"/>
      <c r="G70" s="68"/>
      <c r="H70" s="173" t="s">
        <v>449</v>
      </c>
      <c r="I70" s="174" t="s">
        <v>450</v>
      </c>
      <c r="J70" s="20">
        <v>39</v>
      </c>
      <c r="K70" s="67" t="s">
        <v>91</v>
      </c>
      <c r="L70" s="67" t="s">
        <v>22</v>
      </c>
      <c r="M70" s="68"/>
    </row>
    <row r="71" spans="3:13" ht="15" x14ac:dyDescent="0.25">
      <c r="C71" s="67" t="s">
        <v>415</v>
      </c>
      <c r="D71" s="67" t="s">
        <v>416</v>
      </c>
      <c r="E71" s="68"/>
      <c r="F71" s="68"/>
      <c r="G71" s="68"/>
      <c r="H71" s="173" t="s">
        <v>354</v>
      </c>
      <c r="I71" s="174" t="s">
        <v>451</v>
      </c>
      <c r="J71" s="20">
        <v>97</v>
      </c>
      <c r="K71" s="67" t="s">
        <v>121</v>
      </c>
      <c r="L71" s="67" t="s">
        <v>25</v>
      </c>
      <c r="M71" s="68"/>
    </row>
    <row r="72" spans="3:13" ht="15" x14ac:dyDescent="0.25">
      <c r="C72" s="67" t="s">
        <v>417</v>
      </c>
      <c r="D72" s="67" t="s">
        <v>418</v>
      </c>
      <c r="E72" s="68"/>
      <c r="F72" s="68"/>
      <c r="G72" s="68"/>
      <c r="H72" s="173" t="s">
        <v>449</v>
      </c>
      <c r="I72" s="174" t="s">
        <v>452</v>
      </c>
      <c r="J72" s="20">
        <v>42</v>
      </c>
      <c r="K72" s="67" t="s">
        <v>91</v>
      </c>
      <c r="L72" s="67" t="s">
        <v>22</v>
      </c>
      <c r="M72" s="68"/>
    </row>
    <row r="73" spans="3:13" ht="15" x14ac:dyDescent="0.25">
      <c r="C73" s="67" t="s">
        <v>419</v>
      </c>
      <c r="D73" s="67" t="s">
        <v>420</v>
      </c>
      <c r="E73" s="68"/>
      <c r="F73" s="68"/>
      <c r="G73" s="68"/>
      <c r="H73" s="173" t="s">
        <v>453</v>
      </c>
      <c r="I73" s="174" t="s">
        <v>452</v>
      </c>
      <c r="J73" s="20">
        <v>39</v>
      </c>
      <c r="K73" s="67" t="s">
        <v>110</v>
      </c>
      <c r="L73" s="67" t="s">
        <v>25</v>
      </c>
      <c r="M73" s="68"/>
    </row>
    <row r="74" spans="3:13" ht="15" x14ac:dyDescent="0.25">
      <c r="C74" s="67" t="s">
        <v>421</v>
      </c>
      <c r="D74" s="67" t="s">
        <v>422</v>
      </c>
      <c r="E74" s="68"/>
      <c r="F74" s="68"/>
      <c r="G74" s="68"/>
      <c r="H74" s="173" t="s">
        <v>278</v>
      </c>
      <c r="I74" s="174" t="s">
        <v>454</v>
      </c>
      <c r="J74" s="20">
        <v>45</v>
      </c>
      <c r="K74" s="67" t="s">
        <v>110</v>
      </c>
      <c r="L74" s="67" t="s">
        <v>25</v>
      </c>
      <c r="M74" s="68"/>
    </row>
    <row r="75" spans="3:13" ht="15" x14ac:dyDescent="0.25">
      <c r="C75" s="67" t="s">
        <v>423</v>
      </c>
      <c r="D75" s="67" t="s">
        <v>424</v>
      </c>
      <c r="E75" s="68"/>
      <c r="F75" s="68"/>
      <c r="G75" s="68"/>
      <c r="H75" s="173" t="s">
        <v>81</v>
      </c>
      <c r="I75" s="174" t="s">
        <v>455</v>
      </c>
      <c r="J75" s="20">
        <v>186</v>
      </c>
      <c r="K75" s="67" t="s">
        <v>105</v>
      </c>
      <c r="L75" s="67" t="s">
        <v>22</v>
      </c>
      <c r="M75" s="68"/>
    </row>
    <row r="76" spans="3:13" ht="15" x14ac:dyDescent="0.25">
      <c r="C76" s="67" t="s">
        <v>425</v>
      </c>
      <c r="D76" s="67" t="s">
        <v>426</v>
      </c>
      <c r="E76" s="68"/>
      <c r="F76" s="68"/>
      <c r="G76" s="68"/>
      <c r="H76" s="173" t="s">
        <v>456</v>
      </c>
      <c r="I76" s="174" t="s">
        <v>457</v>
      </c>
      <c r="J76" s="20">
        <v>91</v>
      </c>
      <c r="K76" s="67" t="s">
        <v>297</v>
      </c>
      <c r="L76" s="67" t="s">
        <v>468</v>
      </c>
      <c r="M76" s="68"/>
    </row>
    <row r="77" spans="3:13" ht="15" x14ac:dyDescent="0.25">
      <c r="C77" s="67" t="s">
        <v>427</v>
      </c>
      <c r="D77" s="67" t="s">
        <v>428</v>
      </c>
      <c r="E77" s="68"/>
      <c r="F77" s="68"/>
      <c r="G77" s="68"/>
      <c r="H77" s="173" t="s">
        <v>294</v>
      </c>
      <c r="I77" s="174" t="s">
        <v>457</v>
      </c>
      <c r="J77" s="20">
        <v>55</v>
      </c>
      <c r="K77" s="67" t="s">
        <v>121</v>
      </c>
      <c r="L77" s="67" t="s">
        <v>25</v>
      </c>
      <c r="M77" s="68"/>
    </row>
    <row r="78" spans="3:13" ht="15" x14ac:dyDescent="0.25">
      <c r="C78" s="67" t="s">
        <v>429</v>
      </c>
      <c r="D78" s="67" t="s">
        <v>430</v>
      </c>
      <c r="E78" s="68"/>
      <c r="F78" s="68"/>
      <c r="G78" s="68"/>
      <c r="H78" s="173" t="s">
        <v>458</v>
      </c>
      <c r="I78" s="174" t="s">
        <v>457</v>
      </c>
      <c r="J78" s="20">
        <v>39</v>
      </c>
      <c r="K78" s="67" t="s">
        <v>208</v>
      </c>
      <c r="L78" s="67" t="s">
        <v>468</v>
      </c>
      <c r="M78" s="68"/>
    </row>
    <row r="79" spans="3:13" ht="15" x14ac:dyDescent="0.25">
      <c r="C79" s="67" t="s">
        <v>431</v>
      </c>
      <c r="D79" s="67" t="s">
        <v>432</v>
      </c>
      <c r="E79" s="68"/>
      <c r="F79" s="68"/>
      <c r="G79" s="68"/>
      <c r="H79" s="173" t="s">
        <v>289</v>
      </c>
      <c r="I79" s="174" t="s">
        <v>457</v>
      </c>
      <c r="J79" s="20">
        <v>31</v>
      </c>
      <c r="K79" s="67" t="s">
        <v>207</v>
      </c>
      <c r="L79" s="67" t="s">
        <v>22</v>
      </c>
      <c r="M79" s="68"/>
    </row>
    <row r="80" spans="3:13" ht="15" x14ac:dyDescent="0.25">
      <c r="C80" s="67" t="s">
        <v>433</v>
      </c>
      <c r="D80" s="67" t="s">
        <v>434</v>
      </c>
      <c r="E80" s="68"/>
      <c r="F80" s="68"/>
      <c r="G80" s="68"/>
      <c r="H80" s="173" t="s">
        <v>459</v>
      </c>
      <c r="I80" s="174" t="s">
        <v>460</v>
      </c>
      <c r="J80" s="20">
        <v>36</v>
      </c>
      <c r="K80" s="67" t="s">
        <v>121</v>
      </c>
      <c r="L80" s="67" t="s">
        <v>25</v>
      </c>
      <c r="M80" s="68"/>
    </row>
    <row r="81" spans="3:13" ht="15" x14ac:dyDescent="0.25">
      <c r="C81" s="67" t="s">
        <v>435</v>
      </c>
      <c r="D81" s="67" t="s">
        <v>436</v>
      </c>
      <c r="E81" s="68"/>
      <c r="F81" s="68"/>
      <c r="G81" s="68"/>
      <c r="H81" s="173" t="s">
        <v>354</v>
      </c>
      <c r="I81" s="174" t="s">
        <v>461</v>
      </c>
      <c r="J81" s="20">
        <v>110</v>
      </c>
      <c r="K81" s="67" t="s">
        <v>91</v>
      </c>
      <c r="L81" s="67" t="s">
        <v>22</v>
      </c>
      <c r="M81" s="68"/>
    </row>
    <row r="82" spans="3:13" ht="15" x14ac:dyDescent="0.25">
      <c r="C82" s="67" t="s">
        <v>437</v>
      </c>
      <c r="D82" s="67" t="s">
        <v>438</v>
      </c>
      <c r="E82" s="68"/>
      <c r="F82" s="68"/>
      <c r="G82" s="68"/>
      <c r="H82" s="173" t="s">
        <v>462</v>
      </c>
      <c r="I82" s="174" t="s">
        <v>461</v>
      </c>
      <c r="J82" s="20">
        <v>37</v>
      </c>
      <c r="K82" s="67" t="s">
        <v>207</v>
      </c>
      <c r="L82" s="67" t="s">
        <v>22</v>
      </c>
      <c r="M82" s="68"/>
    </row>
    <row r="83" spans="3:13" ht="15" x14ac:dyDescent="0.25">
      <c r="C83" s="67" t="s">
        <v>439</v>
      </c>
      <c r="D83" s="67" t="s">
        <v>440</v>
      </c>
      <c r="E83" s="68"/>
      <c r="F83" s="68"/>
      <c r="G83" s="68"/>
      <c r="H83" s="173" t="s">
        <v>463</v>
      </c>
      <c r="I83" s="174" t="s">
        <v>464</v>
      </c>
      <c r="J83" s="20">
        <v>127</v>
      </c>
      <c r="K83" s="67" t="s">
        <v>91</v>
      </c>
      <c r="L83" s="67" t="s">
        <v>22</v>
      </c>
      <c r="M83" s="68"/>
    </row>
    <row r="84" spans="3:13" ht="15" x14ac:dyDescent="0.25">
      <c r="C84" s="67" t="s">
        <v>441</v>
      </c>
      <c r="D84" s="67" t="s">
        <v>442</v>
      </c>
      <c r="E84" s="68"/>
      <c r="F84" s="68"/>
      <c r="G84" s="68"/>
      <c r="H84" s="173" t="s">
        <v>465</v>
      </c>
      <c r="I84" s="174" t="s">
        <v>464</v>
      </c>
      <c r="J84" s="20">
        <v>31</v>
      </c>
      <c r="K84" s="67" t="s">
        <v>208</v>
      </c>
      <c r="L84" s="67" t="s">
        <v>468</v>
      </c>
      <c r="M84" s="68"/>
    </row>
  </sheetData>
  <mergeCells count="33">
    <mergeCell ref="A54:A55"/>
    <mergeCell ref="A56:A57"/>
    <mergeCell ref="A58:A60"/>
    <mergeCell ref="B60:C60"/>
    <mergeCell ref="C64:M64"/>
    <mergeCell ref="D65:G65"/>
    <mergeCell ref="K65:M65"/>
    <mergeCell ref="Q10:Q11"/>
    <mergeCell ref="R10:R11"/>
    <mergeCell ref="S10:S11"/>
    <mergeCell ref="G10:I10"/>
    <mergeCell ref="J10:J11"/>
    <mergeCell ref="U10:U11"/>
    <mergeCell ref="V10:V11"/>
    <mergeCell ref="O9:O11"/>
    <mergeCell ref="P9:T9"/>
    <mergeCell ref="P10:P11"/>
    <mergeCell ref="A3:T3"/>
    <mergeCell ref="A4:T4"/>
    <mergeCell ref="A5:T5"/>
    <mergeCell ref="A9:A11"/>
    <mergeCell ref="B9:D9"/>
    <mergeCell ref="E9:J9"/>
    <mergeCell ref="K9:K11"/>
    <mergeCell ref="L9:L11"/>
    <mergeCell ref="M9:M11"/>
    <mergeCell ref="N9:N11"/>
    <mergeCell ref="B10:B11"/>
    <mergeCell ref="C10:C11"/>
    <mergeCell ref="D10:D11"/>
    <mergeCell ref="E10:E11"/>
    <mergeCell ref="F10:F11"/>
    <mergeCell ref="T10:T11"/>
  </mergeCells>
  <pageMargins left="0.7" right="0.7" top="0.75" bottom="0.75" header="0.3" footer="0.3"/>
  <pageSetup paperSize="9" scale="53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BF78"/>
  <sheetViews>
    <sheetView showGridLines="0" zoomScale="77" zoomScaleNormal="77" workbookViewId="0">
      <selection sqref="A1:T60"/>
    </sheetView>
  </sheetViews>
  <sheetFormatPr baseColWidth="10" defaultRowHeight="14.25" x14ac:dyDescent="0.25"/>
  <cols>
    <col min="1" max="1" width="37.140625" style="1" customWidth="1"/>
    <col min="2" max="2" width="9.7109375" style="1" customWidth="1"/>
    <col min="3" max="3" width="10.85546875" style="1" customWidth="1"/>
    <col min="4" max="5" width="9.7109375" style="1" customWidth="1"/>
    <col min="6" max="6" width="10.85546875" style="1" customWidth="1"/>
    <col min="7" max="7" width="9" style="1" customWidth="1"/>
    <col min="8" max="8" width="10.7109375" style="1" customWidth="1"/>
    <col min="9" max="9" width="12.140625" style="1" customWidth="1"/>
    <col min="10" max="10" width="10.28515625" style="1" customWidth="1"/>
    <col min="11" max="11" width="9.7109375" style="1" customWidth="1"/>
    <col min="12" max="12" width="11.5703125" style="1" customWidth="1"/>
    <col min="13" max="15" width="9.7109375" style="1" customWidth="1"/>
    <col min="16" max="20" width="10.7109375" style="1" customWidth="1"/>
    <col min="21" max="21" width="14.28515625" style="1" hidden="1" customWidth="1"/>
    <col min="22" max="22" width="8.7109375" style="1" hidden="1" customWidth="1"/>
    <col min="23" max="25" width="0" style="1" hidden="1" customWidth="1"/>
    <col min="26" max="16384" width="11.42578125" style="1"/>
  </cols>
  <sheetData>
    <row r="3" spans="1:58" ht="15.75" x14ac:dyDescent="0.25">
      <c r="A3" s="510" t="s">
        <v>146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</row>
    <row r="4" spans="1:58" ht="15.75" x14ac:dyDescent="0.25">
      <c r="A4" s="510" t="s">
        <v>147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</row>
    <row r="5" spans="1:58" ht="15.75" x14ac:dyDescent="0.25">
      <c r="A5" s="510" t="s">
        <v>470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</row>
    <row r="7" spans="1:58" x14ac:dyDescent="0.25">
      <c r="A7" s="33" t="s">
        <v>45</v>
      </c>
    </row>
    <row r="8" spans="1:58" ht="15" thickBot="1" x14ac:dyDescent="0.3">
      <c r="A8" s="33" t="s">
        <v>46</v>
      </c>
    </row>
    <row r="9" spans="1:58" s="2" customFormat="1" ht="16.5" customHeight="1" x14ac:dyDescent="0.25">
      <c r="A9" s="512" t="s">
        <v>34</v>
      </c>
      <c r="B9" s="515" t="s">
        <v>48</v>
      </c>
      <c r="C9" s="516"/>
      <c r="D9" s="517"/>
      <c r="E9" s="518" t="s">
        <v>10</v>
      </c>
      <c r="F9" s="519"/>
      <c r="G9" s="519"/>
      <c r="H9" s="519"/>
      <c r="I9" s="519"/>
      <c r="J9" s="520"/>
      <c r="K9" s="521" t="s">
        <v>222</v>
      </c>
      <c r="L9" s="521" t="s">
        <v>223</v>
      </c>
      <c r="M9" s="524" t="s">
        <v>39</v>
      </c>
      <c r="N9" s="524" t="s">
        <v>36</v>
      </c>
      <c r="O9" s="527" t="s">
        <v>37</v>
      </c>
      <c r="P9" s="528" t="s">
        <v>38</v>
      </c>
      <c r="Q9" s="529"/>
      <c r="R9" s="529"/>
      <c r="S9" s="529"/>
      <c r="T9" s="540"/>
      <c r="U9" s="167"/>
      <c r="V9" s="184"/>
    </row>
    <row r="10" spans="1:58" s="2" customFormat="1" ht="16.5" customHeight="1" x14ac:dyDescent="0.25">
      <c r="A10" s="513"/>
      <c r="B10" s="530" t="s">
        <v>1</v>
      </c>
      <c r="C10" s="532" t="s">
        <v>2</v>
      </c>
      <c r="D10" s="534" t="s">
        <v>3</v>
      </c>
      <c r="E10" s="522" t="s">
        <v>4</v>
      </c>
      <c r="F10" s="503" t="s">
        <v>5</v>
      </c>
      <c r="G10" s="505" t="s">
        <v>9</v>
      </c>
      <c r="H10" s="505"/>
      <c r="I10" s="505"/>
      <c r="J10" s="506" t="s">
        <v>8</v>
      </c>
      <c r="K10" s="522"/>
      <c r="L10" s="522"/>
      <c r="M10" s="525"/>
      <c r="N10" s="525"/>
      <c r="O10" s="506"/>
      <c r="P10" s="508" t="s">
        <v>41</v>
      </c>
      <c r="Q10" s="497" t="s">
        <v>40</v>
      </c>
      <c r="R10" s="497" t="s">
        <v>43</v>
      </c>
      <c r="S10" s="497" t="s">
        <v>42</v>
      </c>
      <c r="T10" s="534" t="s">
        <v>44</v>
      </c>
      <c r="U10" s="558" t="s">
        <v>224</v>
      </c>
      <c r="V10" s="502" t="s">
        <v>225</v>
      </c>
    </row>
    <row r="11" spans="1:58" s="2" customFormat="1" ht="56.25" customHeight="1" thickBot="1" x14ac:dyDescent="0.3">
      <c r="A11" s="514"/>
      <c r="B11" s="531"/>
      <c r="C11" s="533"/>
      <c r="D11" s="535"/>
      <c r="E11" s="523"/>
      <c r="F11" s="504"/>
      <c r="G11" s="175" t="s">
        <v>6</v>
      </c>
      <c r="H11" s="179" t="s">
        <v>7</v>
      </c>
      <c r="I11" s="180" t="s">
        <v>47</v>
      </c>
      <c r="J11" s="507"/>
      <c r="K11" s="523"/>
      <c r="L11" s="523"/>
      <c r="M11" s="526"/>
      <c r="N11" s="526"/>
      <c r="O11" s="507"/>
      <c r="P11" s="509"/>
      <c r="Q11" s="498"/>
      <c r="R11" s="498"/>
      <c r="S11" s="498"/>
      <c r="T11" s="535"/>
      <c r="U11" s="558"/>
      <c r="V11" s="502"/>
      <c r="W11" s="177"/>
      <c r="X11" s="178"/>
      <c r="Y11" s="178"/>
    </row>
    <row r="12" spans="1:58" ht="16.5" x14ac:dyDescent="0.25">
      <c r="A12" s="48" t="s">
        <v>11</v>
      </c>
      <c r="B12" s="49">
        <f t="shared" ref="B12:K12" si="0">SUM(B13,B22,B27,B32,B36)</f>
        <v>874</v>
      </c>
      <c r="C12" s="50">
        <f t="shared" si="0"/>
        <v>265</v>
      </c>
      <c r="D12" s="51">
        <f t="shared" si="0"/>
        <v>1139</v>
      </c>
      <c r="E12" s="49">
        <f t="shared" si="0"/>
        <v>847</v>
      </c>
      <c r="F12" s="50">
        <f t="shared" si="0"/>
        <v>262</v>
      </c>
      <c r="G12" s="50">
        <f t="shared" si="0"/>
        <v>2</v>
      </c>
      <c r="H12" s="50">
        <f t="shared" si="0"/>
        <v>3</v>
      </c>
      <c r="I12" s="50">
        <f t="shared" si="0"/>
        <v>5</v>
      </c>
      <c r="J12" s="51">
        <f t="shared" si="0"/>
        <v>852</v>
      </c>
      <c r="K12" s="49">
        <f t="shared" si="0"/>
        <v>226</v>
      </c>
      <c r="L12" s="78">
        <f>L13+L22+L27+L32+L36</f>
        <v>185</v>
      </c>
      <c r="M12" s="50">
        <f>SUM(M13,M22,M27,M32,M36)</f>
        <v>5925</v>
      </c>
      <c r="N12" s="50">
        <f>SUM(N13,N22,N27,N32,N36)</f>
        <v>4265</v>
      </c>
      <c r="O12" s="51">
        <f>SUM(O13,O22,O27,O32,O36)</f>
        <v>3520</v>
      </c>
      <c r="P12" s="52">
        <f>IFERROR(O12/J12,0)</f>
        <v>4.131455399061033</v>
      </c>
      <c r="Q12" s="63">
        <f t="shared" ref="Q12:Q22" si="1">(E12+F12+G12+H12)/L12</f>
        <v>6.0216216216216214</v>
      </c>
      <c r="R12" s="53">
        <f>IFERROR((N12/M12)*100,0)</f>
        <v>71.983122362869196</v>
      </c>
      <c r="S12" s="53">
        <f>IFERROR((I12/J12)*100,0)</f>
        <v>0.58685446009389663</v>
      </c>
      <c r="T12" s="66">
        <f>(M12-N12)/(E12+F12+G12+H12)</f>
        <v>1.4901256732495511</v>
      </c>
      <c r="U12" s="126"/>
      <c r="V12" s="95"/>
    </row>
    <row r="13" spans="1:58" ht="16.5" x14ac:dyDescent="0.25">
      <c r="A13" s="45" t="s">
        <v>12</v>
      </c>
      <c r="B13" s="35">
        <f t="shared" ref="B13:O13" si="2">SUM(B14:B21)</f>
        <v>550</v>
      </c>
      <c r="C13" s="17">
        <f t="shared" si="2"/>
        <v>180</v>
      </c>
      <c r="D13" s="36">
        <f t="shared" si="2"/>
        <v>730</v>
      </c>
      <c r="E13" s="35">
        <f t="shared" si="2"/>
        <v>535</v>
      </c>
      <c r="F13" s="17">
        <f t="shared" si="2"/>
        <v>174</v>
      </c>
      <c r="G13" s="17">
        <f t="shared" si="2"/>
        <v>0</v>
      </c>
      <c r="H13" s="17">
        <f t="shared" si="2"/>
        <v>0</v>
      </c>
      <c r="I13" s="17">
        <f t="shared" si="2"/>
        <v>0</v>
      </c>
      <c r="J13" s="36">
        <f t="shared" si="2"/>
        <v>535</v>
      </c>
      <c r="K13" s="35">
        <f t="shared" si="2"/>
        <v>114</v>
      </c>
      <c r="L13" s="35">
        <f t="shared" si="2"/>
        <v>76</v>
      </c>
      <c r="M13" s="17">
        <f t="shared" si="2"/>
        <v>2384</v>
      </c>
      <c r="N13" s="17">
        <f t="shared" si="2"/>
        <v>1494</v>
      </c>
      <c r="O13" s="36">
        <f t="shared" si="2"/>
        <v>1319</v>
      </c>
      <c r="P13" s="8">
        <f>IFERROR(O13/J13,0)</f>
        <v>2.4654205607476634</v>
      </c>
      <c r="Q13" s="62">
        <f t="shared" si="1"/>
        <v>9.3289473684210531</v>
      </c>
      <c r="R13" s="59">
        <f>IFERROR((N13/M13)*100,0)</f>
        <v>62.667785234899334</v>
      </c>
      <c r="S13" s="9">
        <f>IFERROR((I13/J13)*100,0)</f>
        <v>0</v>
      </c>
      <c r="T13" s="65">
        <f>(M13-N13)/(E13+F13+G13+H13)</f>
        <v>1.2552891396332864</v>
      </c>
      <c r="U13" s="127">
        <f>SUM(U14:U21,U42:U43)</f>
        <v>34</v>
      </c>
      <c r="V13" s="95"/>
      <c r="W13" s="137"/>
    </row>
    <row r="14" spans="1:58" ht="16.5" x14ac:dyDescent="0.25">
      <c r="A14" s="46" t="s">
        <v>13</v>
      </c>
      <c r="B14" s="37">
        <v>264</v>
      </c>
      <c r="C14" s="3">
        <v>99</v>
      </c>
      <c r="D14" s="38">
        <f>SUM(B14:C14)</f>
        <v>363</v>
      </c>
      <c r="E14" s="37">
        <v>287</v>
      </c>
      <c r="F14" s="3">
        <v>59</v>
      </c>
      <c r="G14" s="3">
        <v>0</v>
      </c>
      <c r="H14" s="3">
        <v>0</v>
      </c>
      <c r="I14" s="182">
        <f>SUM(G14:H14)</f>
        <v>0</v>
      </c>
      <c r="J14" s="38">
        <f>SUM(E14,I14)</f>
        <v>287</v>
      </c>
      <c r="K14" s="37">
        <v>65</v>
      </c>
      <c r="L14" s="80">
        <v>55</v>
      </c>
      <c r="M14" s="3">
        <v>1718</v>
      </c>
      <c r="N14" s="3">
        <v>927</v>
      </c>
      <c r="O14" s="43">
        <v>834</v>
      </c>
      <c r="P14" s="11">
        <f>IFERROR(O14/J14,0)</f>
        <v>2.9059233449477353</v>
      </c>
      <c r="Q14" s="190">
        <f t="shared" si="1"/>
        <v>6.290909090909091</v>
      </c>
      <c r="R14" s="60">
        <f>IFERROR((N14/M14)*100,0)</f>
        <v>53.958090803259608</v>
      </c>
      <c r="S14" s="12">
        <f>IFERROR((I14/J14)*100,0)</f>
        <v>0</v>
      </c>
      <c r="T14" s="13">
        <f t="shared" ref="T14:T43" si="3">(M14-N14)/(E14+F14+G14+H14)</f>
        <v>2.2861271676300579</v>
      </c>
      <c r="U14" s="128">
        <v>10</v>
      </c>
      <c r="V14" s="95"/>
      <c r="W14" s="176"/>
    </row>
    <row r="15" spans="1:58" s="148" customFormat="1" ht="16.5" x14ac:dyDescent="0.25">
      <c r="A15" s="191" t="s">
        <v>239</v>
      </c>
      <c r="B15" s="37">
        <v>173</v>
      </c>
      <c r="C15" s="3">
        <v>6</v>
      </c>
      <c r="D15" s="38">
        <f>SUM(B15:C15)</f>
        <v>179</v>
      </c>
      <c r="E15" s="37">
        <v>181</v>
      </c>
      <c r="F15" s="3">
        <v>1</v>
      </c>
      <c r="G15" s="3">
        <v>0</v>
      </c>
      <c r="H15" s="3">
        <v>0</v>
      </c>
      <c r="I15" s="182">
        <f>G15+H15</f>
        <v>0</v>
      </c>
      <c r="J15" s="38">
        <f>SUM(E15,I15)</f>
        <v>181</v>
      </c>
      <c r="K15" s="37">
        <v>8</v>
      </c>
      <c r="L15" s="80">
        <v>10</v>
      </c>
      <c r="M15" s="3">
        <v>308</v>
      </c>
      <c r="N15" s="3">
        <v>282</v>
      </c>
      <c r="O15" s="43">
        <v>298</v>
      </c>
      <c r="P15" s="11">
        <f>IFERROR(O15/J15,0)</f>
        <v>1.6464088397790055</v>
      </c>
      <c r="Q15" s="190">
        <f t="shared" si="1"/>
        <v>18.2</v>
      </c>
      <c r="R15" s="60">
        <f>IFERROR((N15/M15)*100,0)</f>
        <v>91.558441558441558</v>
      </c>
      <c r="S15" s="12">
        <f>IFERROR((I15/J15)*100,0)</f>
        <v>0</v>
      </c>
      <c r="T15" s="13">
        <f t="shared" si="3"/>
        <v>0.14285714285714285</v>
      </c>
      <c r="U15" s="128"/>
      <c r="V15" s="95"/>
      <c r="W15" s="176"/>
      <c r="X15" s="1"/>
      <c r="Y15" s="1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</row>
    <row r="16" spans="1:58" ht="16.5" x14ac:dyDescent="0.25">
      <c r="A16" s="46" t="s">
        <v>14</v>
      </c>
      <c r="B16" s="37">
        <v>37</v>
      </c>
      <c r="C16" s="3">
        <v>22</v>
      </c>
      <c r="D16" s="38">
        <f t="shared" ref="D16:D21" si="4">SUM(B16:C16)</f>
        <v>59</v>
      </c>
      <c r="E16" s="37">
        <v>54</v>
      </c>
      <c r="F16" s="3">
        <v>2</v>
      </c>
      <c r="G16" s="3">
        <v>0</v>
      </c>
      <c r="H16" s="3">
        <v>0</v>
      </c>
      <c r="I16" s="182">
        <f>G16+H16</f>
        <v>0</v>
      </c>
      <c r="J16" s="38">
        <f t="shared" ref="J16:J21" si="5">SUM(E16,I16)</f>
        <v>54</v>
      </c>
      <c r="K16" s="37">
        <v>9</v>
      </c>
      <c r="L16" s="80">
        <v>6</v>
      </c>
      <c r="M16" s="3">
        <v>199</v>
      </c>
      <c r="N16" s="3">
        <v>147</v>
      </c>
      <c r="O16" s="43">
        <v>170</v>
      </c>
      <c r="P16" s="11">
        <f t="shared" ref="P16:P21" si="6">IFERROR(O16/J16,0)</f>
        <v>3.1481481481481484</v>
      </c>
      <c r="Q16" s="190">
        <f t="shared" si="1"/>
        <v>9.3333333333333339</v>
      </c>
      <c r="R16" s="60">
        <f t="shared" ref="R16:R21" si="7">IFERROR((N16/M16)*100,0)</f>
        <v>73.869346733668337</v>
      </c>
      <c r="S16" s="12">
        <f t="shared" ref="S16:S21" si="8">IFERROR((I16/J16)*100,0)</f>
        <v>0</v>
      </c>
      <c r="T16" s="13">
        <f t="shared" si="3"/>
        <v>0.9285714285714286</v>
      </c>
      <c r="U16" s="128">
        <v>3</v>
      </c>
      <c r="V16" s="95"/>
      <c r="W16" s="176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</row>
    <row r="17" spans="1:58" s="148" customFormat="1" ht="16.5" x14ac:dyDescent="0.25">
      <c r="A17" s="191" t="s">
        <v>471</v>
      </c>
      <c r="B17" s="37">
        <v>12</v>
      </c>
      <c r="C17" s="3">
        <v>1</v>
      </c>
      <c r="D17" s="38">
        <f t="shared" si="4"/>
        <v>13</v>
      </c>
      <c r="E17" s="37">
        <v>13</v>
      </c>
      <c r="F17" s="3">
        <v>0</v>
      </c>
      <c r="G17" s="3">
        <v>0</v>
      </c>
      <c r="H17" s="3">
        <v>0</v>
      </c>
      <c r="I17" s="182">
        <f>G17+H17</f>
        <v>0</v>
      </c>
      <c r="J17" s="38">
        <f t="shared" si="5"/>
        <v>13</v>
      </c>
      <c r="K17" s="37">
        <v>1</v>
      </c>
      <c r="L17" s="80">
        <v>1</v>
      </c>
      <c r="M17" s="3">
        <v>35</v>
      </c>
      <c r="N17" s="3">
        <v>17</v>
      </c>
      <c r="O17" s="43">
        <v>17</v>
      </c>
      <c r="P17" s="11">
        <f t="shared" si="6"/>
        <v>1.3076923076923077</v>
      </c>
      <c r="Q17" s="190">
        <f t="shared" si="1"/>
        <v>13</v>
      </c>
      <c r="R17" s="60">
        <f t="shared" si="7"/>
        <v>48.571428571428569</v>
      </c>
      <c r="S17" s="12">
        <f t="shared" si="8"/>
        <v>0</v>
      </c>
      <c r="T17" s="13">
        <f t="shared" si="3"/>
        <v>1.3846153846153846</v>
      </c>
      <c r="U17" s="128"/>
      <c r="V17" s="95"/>
      <c r="W17" s="176"/>
      <c r="X17" s="1"/>
      <c r="Y17" s="1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</row>
    <row r="18" spans="1:58" ht="16.5" hidden="1" x14ac:dyDescent="0.25">
      <c r="A18" s="46" t="s">
        <v>15</v>
      </c>
      <c r="B18" s="37">
        <v>0</v>
      </c>
      <c r="C18" s="3">
        <v>0</v>
      </c>
      <c r="D18" s="38">
        <f t="shared" si="4"/>
        <v>0</v>
      </c>
      <c r="E18" s="37">
        <v>0</v>
      </c>
      <c r="F18" s="3">
        <v>0</v>
      </c>
      <c r="G18" s="3">
        <v>0</v>
      </c>
      <c r="H18" s="3">
        <v>0</v>
      </c>
      <c r="I18" s="182">
        <f>SUM(G18:H18)</f>
        <v>0</v>
      </c>
      <c r="J18" s="38">
        <f>SUM(E18,I18)</f>
        <v>0</v>
      </c>
      <c r="K18" s="37">
        <v>4</v>
      </c>
      <c r="L18" s="80">
        <v>0</v>
      </c>
      <c r="M18" s="3">
        <v>0</v>
      </c>
      <c r="N18" s="3">
        <v>0</v>
      </c>
      <c r="O18" s="43">
        <v>0</v>
      </c>
      <c r="P18" s="11">
        <f t="shared" si="6"/>
        <v>0</v>
      </c>
      <c r="Q18" s="190" t="e">
        <f t="shared" si="1"/>
        <v>#DIV/0!</v>
      </c>
      <c r="R18" s="60">
        <f t="shared" si="7"/>
        <v>0</v>
      </c>
      <c r="S18" s="12">
        <f t="shared" si="8"/>
        <v>0</v>
      </c>
      <c r="T18" s="13" t="e">
        <f t="shared" si="3"/>
        <v>#DIV/0!</v>
      </c>
      <c r="U18" s="128">
        <v>4</v>
      </c>
      <c r="V18" s="95"/>
      <c r="W18" s="176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</row>
    <row r="19" spans="1:58" ht="16.5" hidden="1" x14ac:dyDescent="0.25">
      <c r="A19" s="46" t="s">
        <v>16</v>
      </c>
      <c r="B19" s="37">
        <v>0</v>
      </c>
      <c r="C19" s="3">
        <v>0</v>
      </c>
      <c r="D19" s="38">
        <f t="shared" si="4"/>
        <v>0</v>
      </c>
      <c r="E19" s="37">
        <v>0</v>
      </c>
      <c r="F19" s="3">
        <v>0</v>
      </c>
      <c r="G19" s="3">
        <v>0</v>
      </c>
      <c r="H19" s="3">
        <v>0</v>
      </c>
      <c r="I19" s="182">
        <f>SUM(G19:H19)</f>
        <v>0</v>
      </c>
      <c r="J19" s="38">
        <f t="shared" si="5"/>
        <v>0</v>
      </c>
      <c r="K19" s="37">
        <v>8</v>
      </c>
      <c r="L19" s="80">
        <v>0</v>
      </c>
      <c r="M19" s="3">
        <v>0</v>
      </c>
      <c r="N19" s="3">
        <v>0</v>
      </c>
      <c r="O19" s="43">
        <v>0</v>
      </c>
      <c r="P19" s="11">
        <f t="shared" si="6"/>
        <v>0</v>
      </c>
      <c r="Q19" s="190" t="e">
        <f t="shared" si="1"/>
        <v>#DIV/0!</v>
      </c>
      <c r="R19" s="60">
        <f t="shared" si="7"/>
        <v>0</v>
      </c>
      <c r="S19" s="12">
        <f t="shared" si="8"/>
        <v>0</v>
      </c>
      <c r="T19" s="13" t="e">
        <f t="shared" si="3"/>
        <v>#DIV/0!</v>
      </c>
      <c r="U19" s="128">
        <v>8</v>
      </c>
      <c r="V19" s="95"/>
      <c r="W19" s="176"/>
    </row>
    <row r="20" spans="1:58" ht="16.5" hidden="1" x14ac:dyDescent="0.25">
      <c r="A20" s="46" t="s">
        <v>17</v>
      </c>
      <c r="B20" s="37">
        <v>0</v>
      </c>
      <c r="C20" s="3">
        <v>0</v>
      </c>
      <c r="D20" s="38">
        <f t="shared" si="4"/>
        <v>0</v>
      </c>
      <c r="E20" s="37">
        <v>0</v>
      </c>
      <c r="F20" s="3">
        <v>0</v>
      </c>
      <c r="G20" s="3">
        <v>0</v>
      </c>
      <c r="H20" s="3">
        <v>0</v>
      </c>
      <c r="I20" s="182">
        <f>SUM(G20:H20)</f>
        <v>0</v>
      </c>
      <c r="J20" s="38">
        <f t="shared" si="5"/>
        <v>0</v>
      </c>
      <c r="K20" s="37">
        <v>14</v>
      </c>
      <c r="L20" s="80">
        <v>0</v>
      </c>
      <c r="M20" s="3">
        <v>0</v>
      </c>
      <c r="N20" s="3">
        <v>0</v>
      </c>
      <c r="O20" s="43">
        <v>0</v>
      </c>
      <c r="P20" s="11">
        <f t="shared" si="6"/>
        <v>0</v>
      </c>
      <c r="Q20" s="190" t="e">
        <f t="shared" si="1"/>
        <v>#DIV/0!</v>
      </c>
      <c r="R20" s="60">
        <f t="shared" si="7"/>
        <v>0</v>
      </c>
      <c r="S20" s="12">
        <f t="shared" si="8"/>
        <v>0</v>
      </c>
      <c r="T20" s="13" t="e">
        <f t="shared" si="3"/>
        <v>#DIV/0!</v>
      </c>
      <c r="U20" s="128">
        <v>6</v>
      </c>
      <c r="V20" s="95"/>
    </row>
    <row r="21" spans="1:58" ht="16.5" x14ac:dyDescent="0.25">
      <c r="A21" s="46" t="s">
        <v>18</v>
      </c>
      <c r="B21" s="37">
        <v>64</v>
      </c>
      <c r="C21" s="3">
        <v>52</v>
      </c>
      <c r="D21" s="38">
        <f t="shared" si="4"/>
        <v>116</v>
      </c>
      <c r="E21" s="37">
        <v>0</v>
      </c>
      <c r="F21" s="3">
        <v>112</v>
      </c>
      <c r="G21" s="3">
        <v>0</v>
      </c>
      <c r="H21" s="3">
        <v>0</v>
      </c>
      <c r="I21" s="182">
        <f>SUM(G21:H21)</f>
        <v>0</v>
      </c>
      <c r="J21" s="38">
        <f t="shared" si="5"/>
        <v>0</v>
      </c>
      <c r="K21" s="37">
        <v>5</v>
      </c>
      <c r="L21" s="80">
        <v>4</v>
      </c>
      <c r="M21" s="3">
        <v>124</v>
      </c>
      <c r="N21" s="3">
        <v>121</v>
      </c>
      <c r="O21" s="43">
        <v>0</v>
      </c>
      <c r="P21" s="11">
        <f t="shared" si="6"/>
        <v>0</v>
      </c>
      <c r="Q21" s="190">
        <f t="shared" si="1"/>
        <v>28</v>
      </c>
      <c r="R21" s="60">
        <f t="shared" si="7"/>
        <v>97.58064516129032</v>
      </c>
      <c r="S21" s="12">
        <f t="shared" si="8"/>
        <v>0</v>
      </c>
      <c r="T21" s="13">
        <f t="shared" si="3"/>
        <v>2.6785714285714284E-2</v>
      </c>
      <c r="U21" s="128">
        <v>1</v>
      </c>
      <c r="V21" s="95"/>
    </row>
    <row r="22" spans="1:58" ht="16.5" x14ac:dyDescent="0.25">
      <c r="A22" s="45" t="s">
        <v>19</v>
      </c>
      <c r="B22" s="35">
        <f t="shared" ref="B22:K22" si="9">SUM(B23:B26)</f>
        <v>39</v>
      </c>
      <c r="C22" s="17">
        <f t="shared" si="9"/>
        <v>7</v>
      </c>
      <c r="D22" s="36">
        <f t="shared" si="9"/>
        <v>46</v>
      </c>
      <c r="E22" s="35">
        <f t="shared" si="9"/>
        <v>42</v>
      </c>
      <c r="F22" s="17">
        <f t="shared" si="9"/>
        <v>5</v>
      </c>
      <c r="G22" s="17">
        <f t="shared" si="9"/>
        <v>0</v>
      </c>
      <c r="H22" s="17">
        <f t="shared" si="9"/>
        <v>1</v>
      </c>
      <c r="I22" s="17">
        <f t="shared" si="9"/>
        <v>1</v>
      </c>
      <c r="J22" s="36">
        <f t="shared" si="9"/>
        <v>43</v>
      </c>
      <c r="K22" s="35">
        <f t="shared" si="9"/>
        <v>35</v>
      </c>
      <c r="L22" s="79">
        <f>L23+L24+L25+L26</f>
        <v>22</v>
      </c>
      <c r="M22" s="17">
        <f>SUM(M23:M26)</f>
        <v>813</v>
      </c>
      <c r="N22" s="17">
        <f>SUM(N23:N26)</f>
        <v>463</v>
      </c>
      <c r="O22" s="36">
        <f>SUM(O23:O26)</f>
        <v>517</v>
      </c>
      <c r="P22" s="8">
        <f t="shared" ref="P22:P35" si="10">IFERROR(O22/J22,0)</f>
        <v>12.023255813953488</v>
      </c>
      <c r="Q22" s="62">
        <f t="shared" si="1"/>
        <v>2.1818181818181817</v>
      </c>
      <c r="R22" s="59">
        <f t="shared" ref="R22:R28" si="11">IFERROR((N22/M22)*100,0)</f>
        <v>56.949569495694952</v>
      </c>
      <c r="S22" s="9">
        <f t="shared" ref="S22:S35" si="12">IFERROR((I22/J22)*100,0)</f>
        <v>2.3255813953488373</v>
      </c>
      <c r="T22" s="65">
        <f>(M22-N22)/(E22+F22+G22+H22)</f>
        <v>7.291666666666667</v>
      </c>
      <c r="U22" s="128"/>
      <c r="V22" s="95"/>
    </row>
    <row r="23" spans="1:58" ht="16.5" x14ac:dyDescent="0.25">
      <c r="A23" s="46" t="s">
        <v>20</v>
      </c>
      <c r="B23" s="37">
        <v>7</v>
      </c>
      <c r="C23" s="3">
        <v>6</v>
      </c>
      <c r="D23" s="38">
        <f>SUM(B23:C23)</f>
        <v>13</v>
      </c>
      <c r="E23" s="37">
        <v>7</v>
      </c>
      <c r="F23" s="3">
        <v>5</v>
      </c>
      <c r="G23" s="3">
        <v>0</v>
      </c>
      <c r="H23" s="3">
        <v>0</v>
      </c>
      <c r="I23" s="182">
        <f>SUM(G23:H23)</f>
        <v>0</v>
      </c>
      <c r="J23" s="38">
        <f>SUM(E23,I23)</f>
        <v>7</v>
      </c>
      <c r="K23" s="37">
        <v>11</v>
      </c>
      <c r="L23" s="80">
        <v>4</v>
      </c>
      <c r="M23" s="3">
        <v>124</v>
      </c>
      <c r="N23" s="3">
        <v>92</v>
      </c>
      <c r="O23" s="43">
        <v>117</v>
      </c>
      <c r="P23" s="11">
        <f t="shared" si="10"/>
        <v>16.714285714285715</v>
      </c>
      <c r="Q23" s="190">
        <f t="shared" ref="Q23:Q43" si="13">(E23+F23+G23+H23)/L23</f>
        <v>3</v>
      </c>
      <c r="R23" s="60">
        <f t="shared" si="11"/>
        <v>74.193548387096769</v>
      </c>
      <c r="S23" s="12">
        <f t="shared" si="12"/>
        <v>0</v>
      </c>
      <c r="T23" s="13">
        <f t="shared" si="3"/>
        <v>2.6666666666666665</v>
      </c>
      <c r="U23" s="128">
        <v>2</v>
      </c>
      <c r="V23" s="92">
        <v>5</v>
      </c>
    </row>
    <row r="24" spans="1:58" ht="16.5" x14ac:dyDescent="0.25">
      <c r="A24" s="46" t="s">
        <v>60</v>
      </c>
      <c r="B24" s="37">
        <v>11</v>
      </c>
      <c r="C24" s="3">
        <v>1</v>
      </c>
      <c r="D24" s="38">
        <f>SUM(B24:C24)</f>
        <v>12</v>
      </c>
      <c r="E24" s="37">
        <v>11</v>
      </c>
      <c r="F24" s="3">
        <v>0</v>
      </c>
      <c r="G24" s="3">
        <v>0</v>
      </c>
      <c r="H24" s="3">
        <v>1</v>
      </c>
      <c r="I24" s="182">
        <f>SUM(G24:H24)</f>
        <v>1</v>
      </c>
      <c r="J24" s="38">
        <f>SUM(E24,I24)</f>
        <v>12</v>
      </c>
      <c r="K24" s="37">
        <v>13</v>
      </c>
      <c r="L24" s="80">
        <v>9</v>
      </c>
      <c r="M24" s="3">
        <v>279</v>
      </c>
      <c r="N24" s="3">
        <v>161</v>
      </c>
      <c r="O24" s="43">
        <v>274</v>
      </c>
      <c r="P24" s="11">
        <f t="shared" si="10"/>
        <v>22.833333333333332</v>
      </c>
      <c r="Q24" s="190">
        <f t="shared" si="13"/>
        <v>1.3333333333333333</v>
      </c>
      <c r="R24" s="60">
        <f t="shared" si="11"/>
        <v>57.706093189964157</v>
      </c>
      <c r="S24" s="12">
        <f t="shared" si="12"/>
        <v>8.3333333333333321</v>
      </c>
      <c r="T24" s="13">
        <f t="shared" si="3"/>
        <v>9.8333333333333339</v>
      </c>
      <c r="U24" s="128">
        <v>4</v>
      </c>
      <c r="V24" s="95"/>
      <c r="W24" s="1" t="s">
        <v>399</v>
      </c>
    </row>
    <row r="25" spans="1:58" ht="16.5" x14ac:dyDescent="0.25">
      <c r="A25" s="46" t="s">
        <v>21</v>
      </c>
      <c r="B25" s="37">
        <v>15</v>
      </c>
      <c r="C25" s="3">
        <v>0</v>
      </c>
      <c r="D25" s="38">
        <f>SUM(B25:C25)</f>
        <v>15</v>
      </c>
      <c r="E25" s="37">
        <v>15</v>
      </c>
      <c r="F25" s="3">
        <v>0</v>
      </c>
      <c r="G25" s="3">
        <v>0</v>
      </c>
      <c r="H25" s="3">
        <v>0</v>
      </c>
      <c r="I25" s="182">
        <f>SUM(G25:H25)</f>
        <v>0</v>
      </c>
      <c r="J25" s="38">
        <f>SUM(E25,I25)</f>
        <v>15</v>
      </c>
      <c r="K25" s="37">
        <v>8</v>
      </c>
      <c r="L25" s="80">
        <v>6</v>
      </c>
      <c r="M25" s="3">
        <v>205</v>
      </c>
      <c r="N25" s="3">
        <v>105</v>
      </c>
      <c r="O25" s="43">
        <v>77</v>
      </c>
      <c r="P25" s="11">
        <f t="shared" si="10"/>
        <v>5.1333333333333337</v>
      </c>
      <c r="Q25" s="190">
        <f t="shared" si="13"/>
        <v>2.5</v>
      </c>
      <c r="R25" s="60">
        <f t="shared" si="11"/>
        <v>51.219512195121951</v>
      </c>
      <c r="S25" s="12">
        <f t="shared" si="12"/>
        <v>0</v>
      </c>
      <c r="T25" s="13">
        <f t="shared" si="3"/>
        <v>6.666666666666667</v>
      </c>
      <c r="U25" s="128"/>
      <c r="V25" s="95"/>
    </row>
    <row r="26" spans="1:58" ht="16.5" x14ac:dyDescent="0.25">
      <c r="A26" s="191" t="s">
        <v>395</v>
      </c>
      <c r="B26" s="37">
        <v>6</v>
      </c>
      <c r="C26" s="3">
        <v>0</v>
      </c>
      <c r="D26" s="38">
        <f>SUM(B26:C26)</f>
        <v>6</v>
      </c>
      <c r="E26" s="37">
        <v>9</v>
      </c>
      <c r="F26" s="3">
        <v>0</v>
      </c>
      <c r="G26" s="3">
        <v>0</v>
      </c>
      <c r="H26" s="3">
        <v>0</v>
      </c>
      <c r="I26" s="182">
        <f>SUM(G26:H26)</f>
        <v>0</v>
      </c>
      <c r="J26" s="38">
        <f>SUM(E26,I26)</f>
        <v>9</v>
      </c>
      <c r="K26" s="37">
        <v>3</v>
      </c>
      <c r="L26" s="80">
        <v>3</v>
      </c>
      <c r="M26" s="3">
        <v>205</v>
      </c>
      <c r="N26" s="3">
        <v>105</v>
      </c>
      <c r="O26" s="43">
        <v>49</v>
      </c>
      <c r="P26" s="11">
        <f t="shared" si="10"/>
        <v>5.4444444444444446</v>
      </c>
      <c r="Q26" s="190">
        <f t="shared" si="13"/>
        <v>3</v>
      </c>
      <c r="R26" s="60">
        <f t="shared" si="11"/>
        <v>51.219512195121951</v>
      </c>
      <c r="S26" s="12">
        <f t="shared" si="12"/>
        <v>0</v>
      </c>
      <c r="T26" s="13">
        <f t="shared" si="3"/>
        <v>11.111111111111111</v>
      </c>
      <c r="U26" s="128">
        <v>2</v>
      </c>
      <c r="V26" s="95"/>
      <c r="W26" s="1" t="s">
        <v>398</v>
      </c>
    </row>
    <row r="27" spans="1:58" ht="16.5" x14ac:dyDescent="0.25">
      <c r="A27" s="45" t="s">
        <v>22</v>
      </c>
      <c r="B27" s="35">
        <f>SUM(B28:B31)</f>
        <v>55</v>
      </c>
      <c r="C27" s="17">
        <f t="shared" ref="C27:O27" si="14">SUM(C28:C31)</f>
        <v>17</v>
      </c>
      <c r="D27" s="36">
        <f t="shared" si="14"/>
        <v>72</v>
      </c>
      <c r="E27" s="35">
        <f t="shared" si="14"/>
        <v>51</v>
      </c>
      <c r="F27" s="17">
        <f t="shared" si="14"/>
        <v>13</v>
      </c>
      <c r="G27" s="17">
        <f t="shared" si="14"/>
        <v>0</v>
      </c>
      <c r="H27" s="17">
        <f t="shared" si="14"/>
        <v>0</v>
      </c>
      <c r="I27" s="17">
        <f t="shared" si="14"/>
        <v>0</v>
      </c>
      <c r="J27" s="36">
        <f t="shared" si="14"/>
        <v>51</v>
      </c>
      <c r="K27" s="35">
        <f t="shared" si="14"/>
        <v>34</v>
      </c>
      <c r="L27" s="79">
        <f>L28+L29+L30+L31</f>
        <v>31</v>
      </c>
      <c r="M27" s="17">
        <f t="shared" si="14"/>
        <v>979</v>
      </c>
      <c r="N27" s="17">
        <f t="shared" si="14"/>
        <v>772</v>
      </c>
      <c r="O27" s="36">
        <f t="shared" si="14"/>
        <v>573</v>
      </c>
      <c r="P27" s="8">
        <f t="shared" si="10"/>
        <v>11.235294117647058</v>
      </c>
      <c r="Q27" s="62">
        <f>(E27+F27+G27+H27)/L27</f>
        <v>2.064516129032258</v>
      </c>
      <c r="R27" s="59">
        <f t="shared" si="11"/>
        <v>78.855975485188964</v>
      </c>
      <c r="S27" s="9">
        <f t="shared" si="12"/>
        <v>0</v>
      </c>
      <c r="T27" s="65">
        <f>(M27-N27)/(E27+F27+G27+H27)</f>
        <v>3.234375</v>
      </c>
      <c r="U27" s="128"/>
      <c r="V27" s="95"/>
    </row>
    <row r="28" spans="1:58" ht="16.5" x14ac:dyDescent="0.25">
      <c r="A28" s="46" t="s">
        <v>23</v>
      </c>
      <c r="B28" s="37">
        <v>12</v>
      </c>
      <c r="C28" s="3">
        <v>9</v>
      </c>
      <c r="D28" s="38">
        <f>SUM(B28:C28)</f>
        <v>21</v>
      </c>
      <c r="E28" s="37">
        <v>12</v>
      </c>
      <c r="F28" s="3">
        <v>1</v>
      </c>
      <c r="G28" s="3">
        <v>0</v>
      </c>
      <c r="H28" s="3">
        <v>0</v>
      </c>
      <c r="I28" s="182">
        <f>SUM(G28:H28)</f>
        <v>0</v>
      </c>
      <c r="J28" s="38">
        <f>SUM(E28,I28)</f>
        <v>12</v>
      </c>
      <c r="K28" s="37">
        <v>12</v>
      </c>
      <c r="L28" s="80">
        <v>12</v>
      </c>
      <c r="M28" s="3">
        <v>387</v>
      </c>
      <c r="N28" s="3">
        <v>363</v>
      </c>
      <c r="O28" s="43">
        <v>422</v>
      </c>
      <c r="P28" s="11">
        <f t="shared" si="10"/>
        <v>35.166666666666664</v>
      </c>
      <c r="Q28" s="190">
        <f t="shared" si="13"/>
        <v>1.0833333333333333</v>
      </c>
      <c r="R28" s="60">
        <f t="shared" si="11"/>
        <v>93.798449612403104</v>
      </c>
      <c r="S28" s="12">
        <f t="shared" si="12"/>
        <v>0</v>
      </c>
      <c r="T28" s="13">
        <f t="shared" si="3"/>
        <v>1.8461538461538463</v>
      </c>
      <c r="U28" s="128">
        <v>1</v>
      </c>
      <c r="V28" s="95"/>
      <c r="W28" s="1" t="s">
        <v>397</v>
      </c>
    </row>
    <row r="29" spans="1:58" ht="16.5" x14ac:dyDescent="0.25">
      <c r="A29" s="46" t="s">
        <v>24</v>
      </c>
      <c r="B29" s="37">
        <v>4</v>
      </c>
      <c r="C29" s="3">
        <v>6</v>
      </c>
      <c r="D29" s="38">
        <f>SUM(B29:C29)</f>
        <v>10</v>
      </c>
      <c r="E29" s="37">
        <v>9</v>
      </c>
      <c r="F29" s="3">
        <v>1</v>
      </c>
      <c r="G29" s="3">
        <v>0</v>
      </c>
      <c r="H29" s="3">
        <v>0</v>
      </c>
      <c r="I29" s="182">
        <f>SUM(G29:H29)</f>
        <v>0</v>
      </c>
      <c r="J29" s="38">
        <f>SUM(E29,I29)</f>
        <v>9</v>
      </c>
      <c r="K29" s="37">
        <v>12</v>
      </c>
      <c r="L29" s="80">
        <v>10</v>
      </c>
      <c r="M29" s="3">
        <v>315</v>
      </c>
      <c r="N29" s="3">
        <v>189</v>
      </c>
      <c r="O29" s="43">
        <v>46</v>
      </c>
      <c r="P29" s="11">
        <f t="shared" si="10"/>
        <v>5.1111111111111107</v>
      </c>
      <c r="Q29" s="190">
        <f t="shared" si="13"/>
        <v>1</v>
      </c>
      <c r="R29" s="60">
        <f t="shared" ref="R29:R43" si="15">IFERROR((N29/M29)*100,0)</f>
        <v>60</v>
      </c>
      <c r="S29" s="12">
        <f t="shared" si="12"/>
        <v>0</v>
      </c>
      <c r="T29" s="13">
        <f t="shared" si="3"/>
        <v>12.6</v>
      </c>
      <c r="U29" s="128">
        <v>4</v>
      </c>
      <c r="V29" s="92">
        <v>5</v>
      </c>
      <c r="W29" s="1" t="s">
        <v>399</v>
      </c>
    </row>
    <row r="30" spans="1:58" ht="16.5" x14ac:dyDescent="0.25">
      <c r="A30" s="46" t="s">
        <v>17</v>
      </c>
      <c r="B30" s="37">
        <v>2</v>
      </c>
      <c r="C30" s="3">
        <v>0</v>
      </c>
      <c r="D30" s="38">
        <f>SUM(B30:C30)</f>
        <v>2</v>
      </c>
      <c r="E30" s="37">
        <v>2</v>
      </c>
      <c r="F30" s="3">
        <v>0</v>
      </c>
      <c r="G30" s="3">
        <v>0</v>
      </c>
      <c r="H30" s="3">
        <v>0</v>
      </c>
      <c r="I30" s="182">
        <f>SUM(G30:H30)</f>
        <v>0</v>
      </c>
      <c r="J30" s="38">
        <f>SUM(E30,I30)</f>
        <v>2</v>
      </c>
      <c r="K30" s="37">
        <v>6</v>
      </c>
      <c r="L30" s="80">
        <v>4</v>
      </c>
      <c r="M30" s="3">
        <v>136</v>
      </c>
      <c r="N30" s="3">
        <v>109</v>
      </c>
      <c r="O30" s="43">
        <v>27</v>
      </c>
      <c r="P30" s="11">
        <f t="shared" si="10"/>
        <v>13.5</v>
      </c>
      <c r="Q30" s="190">
        <f t="shared" si="13"/>
        <v>0.5</v>
      </c>
      <c r="R30" s="60">
        <f t="shared" si="15"/>
        <v>80.14705882352942</v>
      </c>
      <c r="S30" s="12">
        <f t="shared" si="12"/>
        <v>0</v>
      </c>
      <c r="T30" s="13">
        <f t="shared" si="3"/>
        <v>13.5</v>
      </c>
      <c r="U30" s="128">
        <v>2</v>
      </c>
      <c r="V30" s="92"/>
      <c r="W30" s="1" t="s">
        <v>398</v>
      </c>
    </row>
    <row r="31" spans="1:58" ht="16.5" x14ac:dyDescent="0.25">
      <c r="A31" s="191" t="s">
        <v>396</v>
      </c>
      <c r="B31" s="37">
        <v>37</v>
      </c>
      <c r="C31" s="3">
        <v>2</v>
      </c>
      <c r="D31" s="38">
        <f>SUM(B31:C31)</f>
        <v>39</v>
      </c>
      <c r="E31" s="37">
        <v>28</v>
      </c>
      <c r="F31" s="3">
        <v>11</v>
      </c>
      <c r="G31" s="3">
        <v>0</v>
      </c>
      <c r="H31" s="3">
        <v>0</v>
      </c>
      <c r="I31" s="182">
        <f>SUM(G31:H31)</f>
        <v>0</v>
      </c>
      <c r="J31" s="38">
        <f>SUM(E31,I31)</f>
        <v>28</v>
      </c>
      <c r="K31" s="37">
        <v>4</v>
      </c>
      <c r="L31" s="80">
        <v>5</v>
      </c>
      <c r="M31" s="3">
        <v>141</v>
      </c>
      <c r="N31" s="3">
        <v>111</v>
      </c>
      <c r="O31" s="43">
        <v>78</v>
      </c>
      <c r="P31" s="11">
        <f t="shared" si="10"/>
        <v>2.7857142857142856</v>
      </c>
      <c r="Q31" s="190">
        <f t="shared" si="13"/>
        <v>7.8</v>
      </c>
      <c r="R31" s="60">
        <f t="shared" si="15"/>
        <v>78.723404255319153</v>
      </c>
      <c r="S31" s="12">
        <f t="shared" si="12"/>
        <v>0</v>
      </c>
      <c r="T31" s="13">
        <f t="shared" si="3"/>
        <v>0.76923076923076927</v>
      </c>
      <c r="U31" s="128">
        <v>0</v>
      </c>
      <c r="V31" s="92">
        <v>0</v>
      </c>
    </row>
    <row r="32" spans="1:58" ht="16.5" x14ac:dyDescent="0.25">
      <c r="A32" s="45" t="s">
        <v>25</v>
      </c>
      <c r="B32" s="35">
        <f>SUM(B33:B35)</f>
        <v>219</v>
      </c>
      <c r="C32" s="17">
        <f t="shared" ref="C32:O32" si="16">SUM(C33:C35)</f>
        <v>29</v>
      </c>
      <c r="D32" s="36">
        <f t="shared" si="16"/>
        <v>248</v>
      </c>
      <c r="E32" s="35">
        <f t="shared" si="16"/>
        <v>218</v>
      </c>
      <c r="F32" s="17">
        <f t="shared" si="16"/>
        <v>28</v>
      </c>
      <c r="G32" s="17">
        <f t="shared" si="16"/>
        <v>2</v>
      </c>
      <c r="H32" s="17">
        <f t="shared" si="16"/>
        <v>0</v>
      </c>
      <c r="I32" s="17">
        <f t="shared" si="16"/>
        <v>2</v>
      </c>
      <c r="J32" s="36">
        <f t="shared" si="16"/>
        <v>220</v>
      </c>
      <c r="K32" s="195">
        <f t="shared" si="16"/>
        <v>18</v>
      </c>
      <c r="L32" s="196">
        <f>L33+L34+L35</f>
        <v>34</v>
      </c>
      <c r="M32" s="17">
        <f t="shared" si="16"/>
        <v>1076</v>
      </c>
      <c r="N32" s="17">
        <f t="shared" si="16"/>
        <v>1070</v>
      </c>
      <c r="O32" s="36">
        <f t="shared" si="16"/>
        <v>1022</v>
      </c>
      <c r="P32" s="8">
        <f t="shared" si="10"/>
        <v>4.6454545454545455</v>
      </c>
      <c r="Q32" s="62">
        <f>(E32+F32+G32+H32)/L32</f>
        <v>7.2941176470588234</v>
      </c>
      <c r="R32" s="59">
        <f t="shared" si="15"/>
        <v>99.442379182156131</v>
      </c>
      <c r="S32" s="9">
        <f t="shared" si="12"/>
        <v>0.90909090909090906</v>
      </c>
      <c r="T32" s="65">
        <f>(M32-N32)/(E32+F32+G32+H32)</f>
        <v>2.4193548387096774E-2</v>
      </c>
      <c r="U32" s="128"/>
      <c r="V32" s="95"/>
    </row>
    <row r="33" spans="1:58" ht="16.5" x14ac:dyDescent="0.25">
      <c r="A33" s="46" t="s">
        <v>26</v>
      </c>
      <c r="B33" s="37">
        <v>36</v>
      </c>
      <c r="C33" s="3">
        <v>18</v>
      </c>
      <c r="D33" s="38">
        <f>SUM(B33:C33)</f>
        <v>54</v>
      </c>
      <c r="E33" s="37">
        <v>49</v>
      </c>
      <c r="F33" s="3">
        <v>5</v>
      </c>
      <c r="G33" s="3">
        <v>2</v>
      </c>
      <c r="H33" s="3">
        <v>0</v>
      </c>
      <c r="I33" s="182">
        <f>SUM(G33:H33)</f>
        <v>2</v>
      </c>
      <c r="J33" s="38">
        <f>SUM(E33,I33)</f>
        <v>51</v>
      </c>
      <c r="K33" s="197">
        <v>7</v>
      </c>
      <c r="L33" s="172">
        <v>11</v>
      </c>
      <c r="M33" s="3">
        <v>335</v>
      </c>
      <c r="N33" s="3">
        <v>329</v>
      </c>
      <c r="O33" s="43">
        <v>586</v>
      </c>
      <c r="P33" s="11">
        <f t="shared" si="10"/>
        <v>11.490196078431373</v>
      </c>
      <c r="Q33" s="190">
        <f t="shared" si="13"/>
        <v>5.0909090909090908</v>
      </c>
      <c r="R33" s="60">
        <f t="shared" si="15"/>
        <v>98.208955223880594</v>
      </c>
      <c r="S33" s="12">
        <f t="shared" si="12"/>
        <v>3.9215686274509802</v>
      </c>
      <c r="T33" s="13">
        <f t="shared" si="3"/>
        <v>0.10714285714285714</v>
      </c>
      <c r="U33" s="128" t="s">
        <v>227</v>
      </c>
      <c r="V33" s="95"/>
      <c r="W33" s="1" t="s">
        <v>403</v>
      </c>
    </row>
    <row r="34" spans="1:58" s="148" customFormat="1" ht="16.5" x14ac:dyDescent="0.25">
      <c r="A34" s="46" t="s">
        <v>27</v>
      </c>
      <c r="B34" s="37">
        <v>15</v>
      </c>
      <c r="C34" s="3">
        <v>11</v>
      </c>
      <c r="D34" s="38">
        <f>SUM(B34:C34)</f>
        <v>26</v>
      </c>
      <c r="E34" s="37">
        <v>16</v>
      </c>
      <c r="F34" s="3">
        <v>9</v>
      </c>
      <c r="G34" s="3">
        <v>0</v>
      </c>
      <c r="H34" s="3">
        <v>0</v>
      </c>
      <c r="I34" s="182">
        <f>SUM(G34:H34)</f>
        <v>0</v>
      </c>
      <c r="J34" s="38">
        <f>SUM(E34,I34)</f>
        <v>16</v>
      </c>
      <c r="K34" s="197">
        <v>2</v>
      </c>
      <c r="L34" s="172">
        <v>6</v>
      </c>
      <c r="M34" s="3">
        <v>205</v>
      </c>
      <c r="N34" s="3">
        <v>205</v>
      </c>
      <c r="O34" s="43">
        <v>194</v>
      </c>
      <c r="P34" s="11">
        <f t="shared" si="10"/>
        <v>12.125</v>
      </c>
      <c r="Q34" s="190">
        <f t="shared" si="13"/>
        <v>4.166666666666667</v>
      </c>
      <c r="R34" s="60">
        <f t="shared" si="15"/>
        <v>100</v>
      </c>
      <c r="S34" s="12">
        <f t="shared" si="12"/>
        <v>0</v>
      </c>
      <c r="T34" s="13">
        <f t="shared" si="3"/>
        <v>0</v>
      </c>
      <c r="U34" s="128"/>
      <c r="V34" s="95"/>
      <c r="W34" s="122" t="s">
        <v>404</v>
      </c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</row>
    <row r="35" spans="1:58" ht="16.5" x14ac:dyDescent="0.25">
      <c r="A35" s="191" t="s">
        <v>472</v>
      </c>
      <c r="B35" s="37">
        <v>168</v>
      </c>
      <c r="C35" s="3">
        <v>0</v>
      </c>
      <c r="D35" s="38">
        <f>SUM(B35:C35)</f>
        <v>168</v>
      </c>
      <c r="E35" s="37">
        <v>153</v>
      </c>
      <c r="F35" s="3">
        <v>14</v>
      </c>
      <c r="G35" s="3">
        <v>0</v>
      </c>
      <c r="H35" s="3">
        <v>0</v>
      </c>
      <c r="I35" s="182">
        <f>SUM(G35:H35)</f>
        <v>0</v>
      </c>
      <c r="J35" s="38">
        <f>SUM(E35,I35)</f>
        <v>153</v>
      </c>
      <c r="K35" s="197">
        <v>9</v>
      </c>
      <c r="L35" s="172">
        <v>17</v>
      </c>
      <c r="M35" s="3">
        <v>536</v>
      </c>
      <c r="N35" s="3">
        <v>536</v>
      </c>
      <c r="O35" s="43">
        <v>242</v>
      </c>
      <c r="P35" s="11">
        <f t="shared" si="10"/>
        <v>1.5816993464052287</v>
      </c>
      <c r="Q35" s="190">
        <f t="shared" si="13"/>
        <v>9.8235294117647065</v>
      </c>
      <c r="R35" s="60">
        <f t="shared" si="15"/>
        <v>100</v>
      </c>
      <c r="S35" s="12">
        <f t="shared" si="12"/>
        <v>0</v>
      </c>
      <c r="T35" s="13">
        <f t="shared" si="3"/>
        <v>0</v>
      </c>
      <c r="U35" s="128"/>
      <c r="V35" s="92">
        <v>1</v>
      </c>
      <c r="W35" s="1" t="s">
        <v>402</v>
      </c>
    </row>
    <row r="36" spans="1:58" ht="16.5" x14ac:dyDescent="0.25">
      <c r="A36" s="45" t="s">
        <v>28</v>
      </c>
      <c r="B36" s="35">
        <f>SUM(B37:B43)</f>
        <v>11</v>
      </c>
      <c r="C36" s="17">
        <f t="shared" ref="C36:O36" si="17">SUM(C37:C43)</f>
        <v>32</v>
      </c>
      <c r="D36" s="36">
        <f t="shared" si="17"/>
        <v>43</v>
      </c>
      <c r="E36" s="35">
        <f t="shared" si="17"/>
        <v>1</v>
      </c>
      <c r="F36" s="17">
        <f t="shared" si="17"/>
        <v>42</v>
      </c>
      <c r="G36" s="17">
        <f t="shared" si="17"/>
        <v>0</v>
      </c>
      <c r="H36" s="17">
        <f t="shared" si="17"/>
        <v>2</v>
      </c>
      <c r="I36" s="17">
        <f t="shared" si="17"/>
        <v>2</v>
      </c>
      <c r="J36" s="36">
        <f t="shared" si="17"/>
        <v>3</v>
      </c>
      <c r="K36" s="35">
        <f t="shared" si="17"/>
        <v>25</v>
      </c>
      <c r="L36" s="79">
        <f>L37+L38+L39+L40+L41+L42+L43</f>
        <v>22</v>
      </c>
      <c r="M36" s="17">
        <f t="shared" si="17"/>
        <v>673</v>
      </c>
      <c r="N36" s="17">
        <f t="shared" si="17"/>
        <v>466</v>
      </c>
      <c r="O36" s="36">
        <f t="shared" si="17"/>
        <v>89</v>
      </c>
      <c r="P36" s="8">
        <f>IFERROR(O36/SUM(F36,J36),0)</f>
        <v>1.9777777777777779</v>
      </c>
      <c r="Q36" s="62">
        <f>(E36+F36+G36+H36)/L36</f>
        <v>2.0454545454545454</v>
      </c>
      <c r="R36" s="59">
        <f t="shared" si="15"/>
        <v>69.242199108469535</v>
      </c>
      <c r="S36" s="9">
        <f>IFERROR((I36/SUM(F36,J36))*100,0)</f>
        <v>4.4444444444444446</v>
      </c>
      <c r="T36" s="65">
        <f>(M36-N36)/(E36+F36+G36+H36)</f>
        <v>4.5999999999999996</v>
      </c>
      <c r="U36" s="128"/>
      <c r="V36" s="95"/>
      <c r="X36" s="137"/>
    </row>
    <row r="37" spans="1:58" ht="16.5" x14ac:dyDescent="0.25">
      <c r="A37" s="46" t="s">
        <v>29</v>
      </c>
      <c r="B37" s="37">
        <v>1</v>
      </c>
      <c r="C37" s="3">
        <v>15</v>
      </c>
      <c r="D37" s="38">
        <f>SUM(B37:C37)</f>
        <v>16</v>
      </c>
      <c r="E37" s="37">
        <v>0</v>
      </c>
      <c r="F37" s="3">
        <v>18</v>
      </c>
      <c r="G37" s="3">
        <v>0</v>
      </c>
      <c r="H37" s="3">
        <v>2</v>
      </c>
      <c r="I37" s="182">
        <f>SUM(G37:H37)</f>
        <v>2</v>
      </c>
      <c r="J37" s="38">
        <f>SUM(E37,I37)</f>
        <v>2</v>
      </c>
      <c r="K37" s="37">
        <v>9</v>
      </c>
      <c r="L37" s="80">
        <v>9</v>
      </c>
      <c r="M37" s="3">
        <v>270</v>
      </c>
      <c r="N37" s="3">
        <v>233</v>
      </c>
      <c r="O37" s="43">
        <v>58</v>
      </c>
      <c r="P37" s="11">
        <f>IFERROR(O37/SUM(F37,J37),0)</f>
        <v>2.9</v>
      </c>
      <c r="Q37" s="190">
        <f t="shared" si="13"/>
        <v>2.2222222222222223</v>
      </c>
      <c r="R37" s="60">
        <f t="shared" si="15"/>
        <v>86.296296296296291</v>
      </c>
      <c r="S37" s="12">
        <f t="shared" ref="S37:S43" si="18">IFERROR((I37/SUM(F37,J37))*100,0)</f>
        <v>10</v>
      </c>
      <c r="T37" s="13">
        <f t="shared" si="3"/>
        <v>1.85</v>
      </c>
      <c r="U37" s="128"/>
      <c r="V37" s="95"/>
      <c r="W37" s="54"/>
    </row>
    <row r="38" spans="1:58" ht="16.5" x14ac:dyDescent="0.25">
      <c r="A38" s="46" t="s">
        <v>30</v>
      </c>
      <c r="B38" s="37">
        <v>1</v>
      </c>
      <c r="C38" s="3">
        <v>6</v>
      </c>
      <c r="D38" s="38">
        <f t="shared" ref="D38:D43" si="19">SUM(B38:C38)</f>
        <v>7</v>
      </c>
      <c r="E38" s="37">
        <v>1</v>
      </c>
      <c r="F38" s="3">
        <v>6</v>
      </c>
      <c r="G38" s="3">
        <v>0</v>
      </c>
      <c r="H38" s="3">
        <v>0</v>
      </c>
      <c r="I38" s="182">
        <f t="shared" ref="I38:I45" si="20">SUM(G38:H38)</f>
        <v>0</v>
      </c>
      <c r="J38" s="38">
        <f t="shared" ref="J38:J45" si="21">SUM(E38,I38)</f>
        <v>1</v>
      </c>
      <c r="K38" s="37">
        <v>3</v>
      </c>
      <c r="L38" s="80">
        <v>3</v>
      </c>
      <c r="M38" s="3">
        <v>93</v>
      </c>
      <c r="N38" s="3">
        <v>79</v>
      </c>
      <c r="O38" s="43">
        <v>4</v>
      </c>
      <c r="P38" s="11">
        <f t="shared" ref="P38:P43" si="22">IFERROR(O38/SUM(F38,J38),0)</f>
        <v>0.5714285714285714</v>
      </c>
      <c r="Q38" s="190">
        <f t="shared" si="13"/>
        <v>2.3333333333333335</v>
      </c>
      <c r="R38" s="60">
        <f t="shared" si="15"/>
        <v>84.946236559139791</v>
      </c>
      <c r="S38" s="12">
        <f t="shared" si="18"/>
        <v>0</v>
      </c>
      <c r="T38" s="13">
        <f t="shared" si="3"/>
        <v>2</v>
      </c>
      <c r="U38" s="128"/>
      <c r="V38" s="95"/>
      <c r="W38" s="54" t="s">
        <v>469</v>
      </c>
    </row>
    <row r="39" spans="1:58" ht="16.5" x14ac:dyDescent="0.25">
      <c r="A39" s="191" t="s">
        <v>401</v>
      </c>
      <c r="B39" s="37">
        <v>2</v>
      </c>
      <c r="C39" s="3">
        <v>0</v>
      </c>
      <c r="D39" s="38">
        <f t="shared" si="19"/>
        <v>2</v>
      </c>
      <c r="E39" s="37">
        <v>0</v>
      </c>
      <c r="F39" s="3">
        <v>2</v>
      </c>
      <c r="G39" s="3">
        <v>0</v>
      </c>
      <c r="H39" s="3">
        <v>0</v>
      </c>
      <c r="I39" s="182">
        <f t="shared" si="20"/>
        <v>0</v>
      </c>
      <c r="J39" s="38">
        <f t="shared" si="21"/>
        <v>0</v>
      </c>
      <c r="K39" s="37">
        <v>1</v>
      </c>
      <c r="L39" s="80">
        <v>1</v>
      </c>
      <c r="M39" s="3">
        <v>31</v>
      </c>
      <c r="N39" s="3">
        <v>12</v>
      </c>
      <c r="O39" s="43">
        <v>12</v>
      </c>
      <c r="P39" s="11">
        <f t="shared" si="22"/>
        <v>6</v>
      </c>
      <c r="Q39" s="190">
        <f t="shared" si="13"/>
        <v>2</v>
      </c>
      <c r="R39" s="60">
        <f t="shared" si="15"/>
        <v>38.70967741935484</v>
      </c>
      <c r="S39" s="12">
        <f t="shared" si="18"/>
        <v>0</v>
      </c>
      <c r="T39" s="13">
        <f t="shared" si="3"/>
        <v>9.5</v>
      </c>
      <c r="U39" s="128"/>
      <c r="V39" s="95"/>
      <c r="W39" s="54"/>
    </row>
    <row r="40" spans="1:58" ht="16.5" x14ac:dyDescent="0.25">
      <c r="A40" s="46" t="s">
        <v>31</v>
      </c>
      <c r="B40" s="37">
        <v>0</v>
      </c>
      <c r="C40" s="3">
        <v>3</v>
      </c>
      <c r="D40" s="38">
        <f t="shared" si="19"/>
        <v>3</v>
      </c>
      <c r="E40" s="37">
        <v>0</v>
      </c>
      <c r="F40" s="3">
        <v>2</v>
      </c>
      <c r="G40" s="3">
        <v>0</v>
      </c>
      <c r="H40" s="3">
        <v>0</v>
      </c>
      <c r="I40" s="182">
        <f t="shared" si="20"/>
        <v>0</v>
      </c>
      <c r="J40" s="38">
        <f t="shared" si="21"/>
        <v>0</v>
      </c>
      <c r="K40" s="37">
        <v>4</v>
      </c>
      <c r="L40" s="80">
        <v>3</v>
      </c>
      <c r="M40" s="3">
        <v>93</v>
      </c>
      <c r="N40" s="3">
        <v>70</v>
      </c>
      <c r="O40" s="43">
        <v>0</v>
      </c>
      <c r="P40" s="11">
        <f t="shared" si="22"/>
        <v>0</v>
      </c>
      <c r="Q40" s="190">
        <f t="shared" si="13"/>
        <v>0.66666666666666663</v>
      </c>
      <c r="R40" s="60">
        <f t="shared" si="15"/>
        <v>75.268817204301072</v>
      </c>
      <c r="S40" s="12">
        <f t="shared" si="18"/>
        <v>0</v>
      </c>
      <c r="T40" s="13">
        <f t="shared" si="3"/>
        <v>11.5</v>
      </c>
      <c r="U40" s="128"/>
      <c r="V40" s="95"/>
      <c r="W40" s="54" t="s">
        <v>469</v>
      </c>
    </row>
    <row r="41" spans="1:58" ht="16.5" x14ac:dyDescent="0.25">
      <c r="A41" s="191" t="s">
        <v>473</v>
      </c>
      <c r="B41" s="37">
        <v>3</v>
      </c>
      <c r="C41" s="3">
        <v>1</v>
      </c>
      <c r="D41" s="38">
        <f t="shared" si="19"/>
        <v>4</v>
      </c>
      <c r="E41" s="37">
        <v>0</v>
      </c>
      <c r="F41" s="3">
        <v>3</v>
      </c>
      <c r="G41" s="3">
        <v>0</v>
      </c>
      <c r="H41" s="3">
        <v>0</v>
      </c>
      <c r="I41" s="182">
        <f t="shared" si="20"/>
        <v>0</v>
      </c>
      <c r="J41" s="38">
        <f t="shared" si="21"/>
        <v>0</v>
      </c>
      <c r="K41" s="37">
        <v>2</v>
      </c>
      <c r="L41" s="80">
        <v>2</v>
      </c>
      <c r="M41" s="3">
        <v>62</v>
      </c>
      <c r="N41" s="3">
        <v>14</v>
      </c>
      <c r="O41" s="43">
        <v>15</v>
      </c>
      <c r="P41" s="11">
        <f t="shared" si="22"/>
        <v>5</v>
      </c>
      <c r="Q41" s="190">
        <f t="shared" si="13"/>
        <v>1.5</v>
      </c>
      <c r="R41" s="60">
        <f t="shared" si="15"/>
        <v>22.58064516129032</v>
      </c>
      <c r="S41" s="12">
        <f t="shared" si="18"/>
        <v>0</v>
      </c>
      <c r="T41" s="13">
        <f t="shared" si="3"/>
        <v>16</v>
      </c>
      <c r="U41" s="128"/>
      <c r="V41" s="95"/>
      <c r="W41" s="54"/>
    </row>
    <row r="42" spans="1:58" ht="16.5" x14ac:dyDescent="0.25">
      <c r="A42" s="46" t="s">
        <v>32</v>
      </c>
      <c r="B42" s="37">
        <v>4</v>
      </c>
      <c r="C42" s="3">
        <v>7</v>
      </c>
      <c r="D42" s="38">
        <f t="shared" si="19"/>
        <v>11</v>
      </c>
      <c r="E42" s="37">
        <v>0</v>
      </c>
      <c r="F42" s="3">
        <v>11</v>
      </c>
      <c r="G42" s="3">
        <v>0</v>
      </c>
      <c r="H42" s="3">
        <v>0</v>
      </c>
      <c r="I42" s="182">
        <f t="shared" si="20"/>
        <v>0</v>
      </c>
      <c r="J42" s="38">
        <f t="shared" si="21"/>
        <v>0</v>
      </c>
      <c r="K42" s="37">
        <v>3</v>
      </c>
      <c r="L42" s="80">
        <v>3</v>
      </c>
      <c r="M42" s="3">
        <v>93</v>
      </c>
      <c r="N42" s="3">
        <v>27</v>
      </c>
      <c r="O42" s="43">
        <v>0</v>
      </c>
      <c r="P42" s="11">
        <f t="shared" si="22"/>
        <v>0</v>
      </c>
      <c r="Q42" s="190">
        <f t="shared" si="13"/>
        <v>3.6666666666666665</v>
      </c>
      <c r="R42" s="60">
        <f t="shared" si="15"/>
        <v>29.032258064516132</v>
      </c>
      <c r="S42" s="12">
        <f t="shared" si="18"/>
        <v>0</v>
      </c>
      <c r="T42" s="13">
        <f t="shared" si="3"/>
        <v>6</v>
      </c>
      <c r="U42" s="128">
        <v>0</v>
      </c>
      <c r="V42" s="95"/>
      <c r="W42" s="54"/>
    </row>
    <row r="43" spans="1:58" ht="17.25" thickBot="1" x14ac:dyDescent="0.3">
      <c r="A43" s="198" t="s">
        <v>33</v>
      </c>
      <c r="B43" s="199">
        <v>0</v>
      </c>
      <c r="C43" s="200">
        <v>0</v>
      </c>
      <c r="D43" s="201">
        <f t="shared" si="19"/>
        <v>0</v>
      </c>
      <c r="E43" s="199">
        <v>0</v>
      </c>
      <c r="F43" s="200">
        <v>0</v>
      </c>
      <c r="G43" s="200">
        <v>0</v>
      </c>
      <c r="H43" s="200">
        <v>0</v>
      </c>
      <c r="I43" s="202">
        <f t="shared" si="20"/>
        <v>0</v>
      </c>
      <c r="J43" s="201">
        <f t="shared" si="21"/>
        <v>0</v>
      </c>
      <c r="K43" s="199">
        <v>3</v>
      </c>
      <c r="L43" s="203">
        <v>1</v>
      </c>
      <c r="M43" s="200">
        <v>31</v>
      </c>
      <c r="N43" s="200">
        <v>31</v>
      </c>
      <c r="O43" s="204">
        <v>0</v>
      </c>
      <c r="P43" s="205">
        <f t="shared" si="22"/>
        <v>0</v>
      </c>
      <c r="Q43" s="312">
        <f t="shared" si="13"/>
        <v>0</v>
      </c>
      <c r="R43" s="206">
        <f t="shared" si="15"/>
        <v>100</v>
      </c>
      <c r="S43" s="207">
        <f t="shared" si="18"/>
        <v>0</v>
      </c>
      <c r="T43" s="311" t="e">
        <f t="shared" si="3"/>
        <v>#DIV/0!</v>
      </c>
      <c r="U43" s="128">
        <v>2</v>
      </c>
      <c r="V43" s="95"/>
      <c r="W43" s="54"/>
    </row>
    <row r="44" spans="1:58" ht="16.5" hidden="1" x14ac:dyDescent="0.25">
      <c r="A44" s="333"/>
      <c r="B44" s="203"/>
      <c r="C44" s="200"/>
      <c r="D44" s="334"/>
      <c r="E44" s="203"/>
      <c r="F44" s="200"/>
      <c r="G44" s="200"/>
      <c r="H44" s="200"/>
      <c r="I44" s="202"/>
      <c r="J44" s="201">
        <f t="shared" si="21"/>
        <v>0</v>
      </c>
      <c r="K44" s="203"/>
      <c r="L44" s="203"/>
      <c r="M44" s="200"/>
      <c r="N44" s="200"/>
      <c r="O44" s="310"/>
      <c r="P44" s="335"/>
      <c r="Q44" s="312"/>
      <c r="R44" s="206"/>
      <c r="S44" s="207"/>
      <c r="T44" s="311"/>
      <c r="U44" s="128"/>
      <c r="V44" s="95"/>
      <c r="W44" s="54"/>
    </row>
    <row r="45" spans="1:58" ht="17.25" thickBot="1" x14ac:dyDescent="0.3">
      <c r="A45" s="385" t="s">
        <v>695</v>
      </c>
      <c r="B45" s="386">
        <v>0</v>
      </c>
      <c r="C45" s="386">
        <v>0</v>
      </c>
      <c r="D45" s="387">
        <v>0</v>
      </c>
      <c r="E45" s="386">
        <v>0</v>
      </c>
      <c r="F45" s="386">
        <v>0</v>
      </c>
      <c r="G45" s="386">
        <v>0</v>
      </c>
      <c r="H45" s="386">
        <v>1</v>
      </c>
      <c r="I45" s="387">
        <f t="shared" si="20"/>
        <v>1</v>
      </c>
      <c r="J45" s="387">
        <f t="shared" si="21"/>
        <v>1</v>
      </c>
      <c r="K45" s="401">
        <v>0</v>
      </c>
      <c r="L45" s="386">
        <v>0</v>
      </c>
      <c r="M45" s="386">
        <v>0</v>
      </c>
      <c r="N45" s="386">
        <v>0</v>
      </c>
      <c r="O45" s="386">
        <v>0</v>
      </c>
      <c r="P45" s="392">
        <v>0</v>
      </c>
      <c r="Q45" s="402">
        <v>0</v>
      </c>
      <c r="R45" s="393">
        <v>0</v>
      </c>
      <c r="S45" s="392">
        <v>0</v>
      </c>
      <c r="T45" s="395">
        <v>0</v>
      </c>
      <c r="U45" s="400"/>
      <c r="V45" s="210"/>
      <c r="W45" s="54"/>
    </row>
    <row r="46" spans="1:58" x14ac:dyDescent="0.25">
      <c r="A46" s="1" t="s">
        <v>755</v>
      </c>
    </row>
    <row r="47" spans="1:58" ht="15.75" thickBot="1" x14ac:dyDescent="0.3">
      <c r="A47" s="1" t="s">
        <v>58</v>
      </c>
    </row>
    <row r="48" spans="1:58" ht="16.5" x14ac:dyDescent="0.25">
      <c r="A48" s="28" t="s">
        <v>59</v>
      </c>
      <c r="B48" s="29">
        <f>SUM(B49:B51)</f>
        <v>5</v>
      </c>
      <c r="C48" s="29">
        <f t="shared" ref="C48:O48" si="23">SUM(C49:C51)</f>
        <v>25</v>
      </c>
      <c r="D48" s="29">
        <f t="shared" si="23"/>
        <v>30</v>
      </c>
      <c r="E48" s="29">
        <f t="shared" si="23"/>
        <v>0</v>
      </c>
      <c r="F48" s="29">
        <f t="shared" si="23"/>
        <v>31</v>
      </c>
      <c r="G48" s="29">
        <f t="shared" si="23"/>
        <v>0</v>
      </c>
      <c r="H48" s="29">
        <f t="shared" si="23"/>
        <v>2</v>
      </c>
      <c r="I48" s="29">
        <f t="shared" si="23"/>
        <v>2</v>
      </c>
      <c r="J48" s="29">
        <f t="shared" si="23"/>
        <v>2</v>
      </c>
      <c r="K48" s="29">
        <f t="shared" si="23"/>
        <v>16</v>
      </c>
      <c r="L48" s="29">
        <f>L49+L50+L51</f>
        <v>15</v>
      </c>
      <c r="M48" s="29">
        <f t="shared" si="23"/>
        <v>456</v>
      </c>
      <c r="N48" s="29">
        <f t="shared" si="23"/>
        <v>330</v>
      </c>
      <c r="O48" s="34">
        <f t="shared" si="23"/>
        <v>266</v>
      </c>
      <c r="P48" s="30">
        <f>IFERROR(O48/SUM(F48,J48),0)</f>
        <v>8.0606060606060606</v>
      </c>
      <c r="Q48" s="347">
        <f>(E48+F48+G48+H48)/L48</f>
        <v>2.2000000000000002</v>
      </c>
      <c r="R48" s="31">
        <f>IFERROR((N48/M48)*100,0)</f>
        <v>72.368421052631575</v>
      </c>
      <c r="S48" s="31">
        <f>IFERROR((I48/SUM(F48,J48))*100,0)</f>
        <v>6.0606060606060606</v>
      </c>
      <c r="T48" s="360">
        <f>(M48-N48)/(E48+F48+G48+H48)</f>
        <v>3.8181818181818183</v>
      </c>
    </row>
    <row r="49" spans="1:20" ht="16.5" x14ac:dyDescent="0.25">
      <c r="A49" s="4" t="str">
        <f>A37</f>
        <v>NEO UCI</v>
      </c>
      <c r="B49" s="3">
        <f t="shared" ref="B49:N49" si="24">B37</f>
        <v>1</v>
      </c>
      <c r="C49" s="3">
        <f t="shared" si="24"/>
        <v>15</v>
      </c>
      <c r="D49" s="182">
        <f t="shared" si="24"/>
        <v>16</v>
      </c>
      <c r="E49" s="3">
        <f t="shared" si="24"/>
        <v>0</v>
      </c>
      <c r="F49" s="3">
        <f t="shared" si="24"/>
        <v>18</v>
      </c>
      <c r="G49" s="3">
        <f t="shared" si="24"/>
        <v>0</v>
      </c>
      <c r="H49" s="3">
        <f t="shared" si="24"/>
        <v>2</v>
      </c>
      <c r="I49" s="182">
        <f t="shared" si="24"/>
        <v>2</v>
      </c>
      <c r="J49" s="182">
        <f t="shared" si="24"/>
        <v>2</v>
      </c>
      <c r="K49" s="3">
        <f t="shared" si="24"/>
        <v>9</v>
      </c>
      <c r="L49" s="3">
        <v>9</v>
      </c>
      <c r="M49" s="3">
        <f t="shared" si="24"/>
        <v>270</v>
      </c>
      <c r="N49" s="3">
        <f t="shared" si="24"/>
        <v>233</v>
      </c>
      <c r="O49" s="6">
        <v>212</v>
      </c>
      <c r="P49" s="11">
        <f>IFERROR(O49/SUM(F49,J49),0)</f>
        <v>10.6</v>
      </c>
      <c r="Q49" s="190">
        <f>(E49+F49+G49+H49)/L49</f>
        <v>2.2222222222222223</v>
      </c>
      <c r="R49" s="60">
        <f>IFERROR((N49/M49)*100,0)</f>
        <v>86.296296296296291</v>
      </c>
      <c r="S49" s="12">
        <f>IFERROR((I49/SUM(F49,J49))*100,0)</f>
        <v>10</v>
      </c>
      <c r="T49" s="13">
        <f>(M49-N49)/(E49+F49+G49+H49)</f>
        <v>1.85</v>
      </c>
    </row>
    <row r="50" spans="1:20" ht="16.5" x14ac:dyDescent="0.25">
      <c r="A50" s="4" t="str">
        <f t="shared" ref="A50:K50" si="25">A40</f>
        <v>PED. UTI</v>
      </c>
      <c r="B50" s="3">
        <f t="shared" si="25"/>
        <v>0</v>
      </c>
      <c r="C50" s="3">
        <f t="shared" si="25"/>
        <v>3</v>
      </c>
      <c r="D50" s="182">
        <f t="shared" si="25"/>
        <v>3</v>
      </c>
      <c r="E50" s="3">
        <f t="shared" si="25"/>
        <v>0</v>
      </c>
      <c r="F50" s="3">
        <f t="shared" si="25"/>
        <v>2</v>
      </c>
      <c r="G50" s="3">
        <f t="shared" si="25"/>
        <v>0</v>
      </c>
      <c r="H50" s="3">
        <f t="shared" si="25"/>
        <v>0</v>
      </c>
      <c r="I50" s="182">
        <f t="shared" si="25"/>
        <v>0</v>
      </c>
      <c r="J50" s="182">
        <f t="shared" si="25"/>
        <v>0</v>
      </c>
      <c r="K50" s="3">
        <f t="shared" si="25"/>
        <v>4</v>
      </c>
      <c r="L50" s="3">
        <v>3</v>
      </c>
      <c r="M50" s="3">
        <f>M40</f>
        <v>93</v>
      </c>
      <c r="N50" s="3">
        <f>N40</f>
        <v>70</v>
      </c>
      <c r="O50" s="6">
        <v>13</v>
      </c>
      <c r="P50" s="11">
        <f>IFERROR(O50/SUM(F50,J50),0)</f>
        <v>6.5</v>
      </c>
      <c r="Q50" s="190">
        <f>(E50+F50+G50+H50)/L50</f>
        <v>0.66666666666666663</v>
      </c>
      <c r="R50" s="60">
        <f>IFERROR((N50/M50)*100,0)</f>
        <v>75.268817204301072</v>
      </c>
      <c r="S50" s="12">
        <f>IFERROR((I50/SUM(F50,J50))*100,0)</f>
        <v>0</v>
      </c>
      <c r="T50" s="13">
        <f>(M50-N50)/(E50+F50+G50+H50)</f>
        <v>11.5</v>
      </c>
    </row>
    <row r="51" spans="1:20" ht="17.25" thickBot="1" x14ac:dyDescent="0.3">
      <c r="A51" s="4" t="str">
        <f>A42</f>
        <v>OBST.  UCI MUJER</v>
      </c>
      <c r="B51" s="3">
        <f t="shared" ref="B51:N51" si="26">B42</f>
        <v>4</v>
      </c>
      <c r="C51" s="3">
        <f t="shared" si="26"/>
        <v>7</v>
      </c>
      <c r="D51" s="182">
        <f t="shared" si="26"/>
        <v>11</v>
      </c>
      <c r="E51" s="3">
        <f t="shared" si="26"/>
        <v>0</v>
      </c>
      <c r="F51" s="3">
        <f t="shared" si="26"/>
        <v>11</v>
      </c>
      <c r="G51" s="3">
        <f t="shared" si="26"/>
        <v>0</v>
      </c>
      <c r="H51" s="3">
        <f t="shared" si="26"/>
        <v>0</v>
      </c>
      <c r="I51" s="182">
        <f t="shared" si="26"/>
        <v>0</v>
      </c>
      <c r="J51" s="182">
        <f t="shared" si="26"/>
        <v>0</v>
      </c>
      <c r="K51" s="3">
        <f t="shared" si="26"/>
        <v>3</v>
      </c>
      <c r="L51" s="3">
        <v>3</v>
      </c>
      <c r="M51" s="3">
        <f t="shared" si="26"/>
        <v>93</v>
      </c>
      <c r="N51" s="3">
        <f t="shared" si="26"/>
        <v>27</v>
      </c>
      <c r="O51" s="6">
        <v>41</v>
      </c>
      <c r="P51" s="14">
        <f>IFERROR(O51/SUM(F51,J51),0)</f>
        <v>3.7272727272727271</v>
      </c>
      <c r="Q51" s="362">
        <f>(E51+F51+G51+H51)/L51</f>
        <v>3.6666666666666665</v>
      </c>
      <c r="R51" s="61">
        <f>IFERROR((N51/M51)*100,0)</f>
        <v>29.032258064516132</v>
      </c>
      <c r="S51" s="15">
        <f>IFERROR((I51/SUM(F51,J51))*100,0)</f>
        <v>0</v>
      </c>
      <c r="T51" s="16">
        <f>(M51-N51)/(E51+F51+G51+H51)</f>
        <v>6</v>
      </c>
    </row>
    <row r="54" spans="1:20" ht="16.5" x14ac:dyDescent="0.25">
      <c r="A54" s="495" t="s">
        <v>61</v>
      </c>
      <c r="B54" s="5" t="s">
        <v>1</v>
      </c>
      <c r="C54" s="5" t="s">
        <v>64</v>
      </c>
    </row>
    <row r="55" spans="1:20" x14ac:dyDescent="0.25">
      <c r="A55" s="495"/>
      <c r="B55" s="3">
        <v>325</v>
      </c>
      <c r="C55" s="3">
        <v>316</v>
      </c>
    </row>
    <row r="56" spans="1:20" ht="16.5" hidden="1" x14ac:dyDescent="0.25">
      <c r="A56" s="495" t="s">
        <v>62</v>
      </c>
      <c r="B56" s="5" t="s">
        <v>1</v>
      </c>
      <c r="C56" s="5" t="s">
        <v>64</v>
      </c>
    </row>
    <row r="57" spans="1:20" hidden="1" x14ac:dyDescent="0.25">
      <c r="A57" s="495"/>
      <c r="B57" s="3"/>
      <c r="C57" s="3"/>
    </row>
    <row r="58" spans="1:20" ht="16.5" x14ac:dyDescent="0.25">
      <c r="A58" s="495" t="s">
        <v>63</v>
      </c>
      <c r="B58" s="5" t="s">
        <v>65</v>
      </c>
      <c r="C58" s="5" t="s">
        <v>66</v>
      </c>
    </row>
    <row r="59" spans="1:20" ht="14.25" customHeight="1" x14ac:dyDescent="0.25">
      <c r="A59" s="495"/>
      <c r="B59" s="3">
        <v>230</v>
      </c>
      <c r="C59" s="3">
        <v>242</v>
      </c>
    </row>
    <row r="60" spans="1:20" ht="16.5" customHeight="1" x14ac:dyDescent="0.25">
      <c r="A60" s="495"/>
      <c r="B60" s="496">
        <f>SUM(B59:C59)</f>
        <v>472</v>
      </c>
      <c r="C60" s="496"/>
    </row>
    <row r="61" spans="1:20" ht="14.25" customHeight="1" x14ac:dyDescent="0.25"/>
    <row r="63" spans="1:20" ht="14.25" customHeight="1" x14ac:dyDescent="0.25"/>
    <row r="65" spans="4:13" x14ac:dyDescent="0.25">
      <c r="D65" s="192" t="s">
        <v>270</v>
      </c>
      <c r="E65" s="68" t="s">
        <v>271</v>
      </c>
      <c r="F65" s="68"/>
      <c r="G65" s="68"/>
      <c r="H65" s="68" t="s">
        <v>274</v>
      </c>
      <c r="I65" s="192" t="s">
        <v>474</v>
      </c>
      <c r="J65" s="192" t="s">
        <v>475</v>
      </c>
      <c r="K65" s="565" t="s">
        <v>296</v>
      </c>
      <c r="L65" s="566"/>
      <c r="M65" s="567"/>
    </row>
    <row r="66" spans="4:13" ht="15" x14ac:dyDescent="0.25">
      <c r="D66" s="67" t="s">
        <v>476</v>
      </c>
      <c r="E66" s="568" t="s">
        <v>477</v>
      </c>
      <c r="F66" s="569"/>
      <c r="G66" s="570"/>
      <c r="H66" s="69">
        <v>99</v>
      </c>
      <c r="I66" s="67" t="s">
        <v>478</v>
      </c>
      <c r="J66" s="67" t="s">
        <v>479</v>
      </c>
      <c r="K66" s="67" t="s">
        <v>91</v>
      </c>
      <c r="L66" s="68"/>
      <c r="M66" s="68"/>
    </row>
    <row r="67" spans="4:13" ht="15" x14ac:dyDescent="0.25">
      <c r="D67" s="67" t="s">
        <v>480</v>
      </c>
      <c r="E67" s="193" t="s">
        <v>481</v>
      </c>
      <c r="F67" s="194"/>
      <c r="G67" s="194"/>
      <c r="H67" s="69">
        <v>57</v>
      </c>
      <c r="I67" s="67" t="s">
        <v>482</v>
      </c>
      <c r="J67" s="67" t="s">
        <v>483</v>
      </c>
      <c r="K67" s="67" t="s">
        <v>121</v>
      </c>
      <c r="L67" s="68"/>
      <c r="M67" s="68"/>
    </row>
    <row r="68" spans="4:13" ht="15" x14ac:dyDescent="0.25">
      <c r="D68" s="67" t="s">
        <v>484</v>
      </c>
      <c r="E68" s="193" t="s">
        <v>485</v>
      </c>
      <c r="F68" s="194"/>
      <c r="G68" s="194"/>
      <c r="H68" s="69">
        <v>45</v>
      </c>
      <c r="I68" s="67" t="s">
        <v>486</v>
      </c>
      <c r="J68" s="67" t="s">
        <v>483</v>
      </c>
      <c r="K68" s="67" t="s">
        <v>208</v>
      </c>
      <c r="L68" s="68"/>
      <c r="M68" s="68"/>
    </row>
    <row r="69" spans="4:13" ht="15" x14ac:dyDescent="0.25">
      <c r="D69" s="67" t="s">
        <v>487</v>
      </c>
      <c r="E69" s="193" t="s">
        <v>488</v>
      </c>
      <c r="F69" s="194"/>
      <c r="G69" s="194"/>
      <c r="H69" s="69">
        <v>37</v>
      </c>
      <c r="I69" s="67" t="s">
        <v>489</v>
      </c>
      <c r="J69" s="67" t="s">
        <v>483</v>
      </c>
      <c r="K69" s="67" t="s">
        <v>110</v>
      </c>
      <c r="L69" s="68"/>
      <c r="M69" s="68"/>
    </row>
    <row r="70" spans="4:13" ht="15" x14ac:dyDescent="0.25">
      <c r="D70" s="67" t="s">
        <v>367</v>
      </c>
      <c r="E70" s="193" t="s">
        <v>368</v>
      </c>
      <c r="F70" s="194"/>
      <c r="G70" s="194"/>
      <c r="H70" s="69">
        <v>157</v>
      </c>
      <c r="I70" s="67" t="s">
        <v>385</v>
      </c>
      <c r="J70" s="67" t="s">
        <v>490</v>
      </c>
      <c r="K70" s="67" t="s">
        <v>77</v>
      </c>
      <c r="L70" s="68"/>
      <c r="M70" s="68"/>
    </row>
    <row r="71" spans="4:13" ht="15" x14ac:dyDescent="0.25">
      <c r="D71" s="67" t="s">
        <v>491</v>
      </c>
      <c r="E71" s="568" t="s">
        <v>492</v>
      </c>
      <c r="F71" s="569"/>
      <c r="G71" s="570"/>
      <c r="H71" s="69">
        <v>40</v>
      </c>
      <c r="I71" s="67" t="s">
        <v>448</v>
      </c>
      <c r="J71" s="67" t="s">
        <v>493</v>
      </c>
      <c r="K71" s="67" t="s">
        <v>91</v>
      </c>
      <c r="L71" s="68"/>
      <c r="M71" s="68"/>
    </row>
    <row r="72" spans="4:13" ht="15" x14ac:dyDescent="0.25">
      <c r="D72" s="67" t="s">
        <v>494</v>
      </c>
      <c r="E72" s="193" t="s">
        <v>495</v>
      </c>
      <c r="F72" s="194"/>
      <c r="G72" s="194"/>
      <c r="H72" s="69">
        <v>92</v>
      </c>
      <c r="I72" s="67" t="s">
        <v>496</v>
      </c>
      <c r="J72" s="67" t="s">
        <v>497</v>
      </c>
      <c r="K72" s="67" t="s">
        <v>110</v>
      </c>
      <c r="L72" s="68"/>
      <c r="M72" s="68"/>
    </row>
    <row r="73" spans="4:13" ht="15" x14ac:dyDescent="0.25">
      <c r="D73" s="67" t="s">
        <v>498</v>
      </c>
      <c r="E73" s="568" t="s">
        <v>499</v>
      </c>
      <c r="F73" s="569"/>
      <c r="G73" s="570"/>
      <c r="H73" s="69">
        <v>52</v>
      </c>
      <c r="I73" s="67" t="s">
        <v>465</v>
      </c>
      <c r="J73" s="67" t="s">
        <v>497</v>
      </c>
      <c r="K73" s="67" t="s">
        <v>77</v>
      </c>
      <c r="L73" s="68"/>
      <c r="M73" s="68"/>
    </row>
    <row r="74" spans="4:13" ht="15" x14ac:dyDescent="0.25">
      <c r="D74" s="67" t="s">
        <v>500</v>
      </c>
      <c r="E74" s="568" t="s">
        <v>501</v>
      </c>
      <c r="F74" s="569"/>
      <c r="G74" s="570"/>
      <c r="H74" s="69">
        <v>34</v>
      </c>
      <c r="I74" s="67" t="s">
        <v>452</v>
      </c>
      <c r="J74" s="67" t="s">
        <v>497</v>
      </c>
      <c r="K74" s="67" t="s">
        <v>502</v>
      </c>
      <c r="L74" s="68"/>
      <c r="M74" s="68"/>
    </row>
    <row r="75" spans="4:13" ht="15" x14ac:dyDescent="0.25">
      <c r="D75" s="67" t="s">
        <v>503</v>
      </c>
      <c r="E75" s="193" t="s">
        <v>504</v>
      </c>
      <c r="F75" s="194"/>
      <c r="G75" s="194"/>
      <c r="H75" s="69">
        <v>35</v>
      </c>
      <c r="I75" s="67" t="s">
        <v>505</v>
      </c>
      <c r="J75" s="67" t="s">
        <v>506</v>
      </c>
      <c r="K75" s="67" t="s">
        <v>91</v>
      </c>
      <c r="L75" s="68"/>
      <c r="M75" s="68"/>
    </row>
    <row r="76" spans="4:13" ht="15" x14ac:dyDescent="0.25">
      <c r="D76" s="67" t="s">
        <v>507</v>
      </c>
      <c r="E76" s="568" t="s">
        <v>508</v>
      </c>
      <c r="F76" s="569"/>
      <c r="G76" s="570"/>
      <c r="H76" s="69">
        <v>76</v>
      </c>
      <c r="I76" s="67" t="s">
        <v>280</v>
      </c>
      <c r="J76" s="67" t="s">
        <v>509</v>
      </c>
      <c r="K76" s="67" t="s">
        <v>110</v>
      </c>
      <c r="L76" s="68"/>
      <c r="M76" s="68"/>
    </row>
    <row r="77" spans="4:13" ht="15" x14ac:dyDescent="0.25">
      <c r="D77" s="67" t="s">
        <v>510</v>
      </c>
      <c r="E77" s="193" t="s">
        <v>511</v>
      </c>
      <c r="F77" s="194"/>
      <c r="G77" s="194"/>
      <c r="H77" s="69">
        <v>185</v>
      </c>
      <c r="I77" s="67" t="s">
        <v>512</v>
      </c>
      <c r="J77" s="67" t="s">
        <v>513</v>
      </c>
      <c r="K77" s="67" t="s">
        <v>91</v>
      </c>
      <c r="L77" s="68"/>
      <c r="M77" s="68"/>
    </row>
    <row r="78" spans="4:13" ht="15" x14ac:dyDescent="0.25">
      <c r="D78" s="67" t="s">
        <v>514</v>
      </c>
      <c r="E78" s="193" t="s">
        <v>515</v>
      </c>
      <c r="F78" s="194"/>
      <c r="G78" s="194"/>
      <c r="H78" s="69">
        <v>60</v>
      </c>
      <c r="I78" s="67" t="s">
        <v>465</v>
      </c>
      <c r="J78" s="67" t="s">
        <v>513</v>
      </c>
      <c r="K78" s="67" t="s">
        <v>110</v>
      </c>
      <c r="L78" s="68"/>
      <c r="M78" s="68"/>
    </row>
  </sheetData>
  <mergeCells count="36">
    <mergeCell ref="E71:G71"/>
    <mergeCell ref="E73:G73"/>
    <mergeCell ref="E74:G74"/>
    <mergeCell ref="E76:G76"/>
    <mergeCell ref="A54:A55"/>
    <mergeCell ref="A58:A60"/>
    <mergeCell ref="B60:C60"/>
    <mergeCell ref="A56:A57"/>
    <mergeCell ref="K65:M65"/>
    <mergeCell ref="E66:G66"/>
    <mergeCell ref="V10:V11"/>
    <mergeCell ref="O9:O11"/>
    <mergeCell ref="P9:T9"/>
    <mergeCell ref="G10:I10"/>
    <mergeCell ref="J10:J11"/>
    <mergeCell ref="P10:P11"/>
    <mergeCell ref="Q10:Q11"/>
    <mergeCell ref="R10:R11"/>
    <mergeCell ref="S10:S11"/>
    <mergeCell ref="T10:T11"/>
    <mergeCell ref="U10:U11"/>
    <mergeCell ref="A3:T3"/>
    <mergeCell ref="A4:T4"/>
    <mergeCell ref="A5:T5"/>
    <mergeCell ref="A9:A11"/>
    <mergeCell ref="B9:D9"/>
    <mergeCell ref="E9:J9"/>
    <mergeCell ref="K9:K11"/>
    <mergeCell ref="L9:L11"/>
    <mergeCell ref="M9:M11"/>
    <mergeCell ref="N9:N11"/>
    <mergeCell ref="B10:B11"/>
    <mergeCell ref="C10:C11"/>
    <mergeCell ref="D10:D11"/>
    <mergeCell ref="E10:E11"/>
    <mergeCell ref="F10:F11"/>
  </mergeCells>
  <pageMargins left="0.25" right="0.25" top="0.75" bottom="0.75" header="0.3" footer="0.3"/>
  <pageSetup paperSize="9" scale="5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8</vt:i4>
      </vt:variant>
    </vt:vector>
  </HeadingPairs>
  <TitlesOfParts>
    <vt:vector size="22" baseType="lpstr">
      <vt:lpstr>MODELO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ANUAL</vt:lpstr>
      <vt:lpstr>AGOSTO!Área_de_impresión</vt:lpstr>
      <vt:lpstr>ANUAL!Área_de_impresión</vt:lpstr>
      <vt:lpstr>DICIEMBRE!Área_de_impresión</vt:lpstr>
      <vt:lpstr>JULIO!Área_de_impresión</vt:lpstr>
      <vt:lpstr>JUNIO!Área_de_impresión</vt:lpstr>
      <vt:lpstr>NOVIEMBRE!Área_de_impresión</vt:lpstr>
      <vt:lpstr>OCTUBRE!Área_de_impresión</vt:lpstr>
      <vt:lpstr>SEPTIEMBRE!Área_de_impresión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Salvatierra Mansilla</dc:creator>
  <cp:lastModifiedBy>Cesar Julio Lara Garcia</cp:lastModifiedBy>
  <cp:lastPrinted>2021-06-10T21:36:51Z</cp:lastPrinted>
  <dcterms:created xsi:type="dcterms:W3CDTF">2020-02-07T14:18:20Z</dcterms:created>
  <dcterms:modified xsi:type="dcterms:W3CDTF">2021-06-10T21:52:11Z</dcterms:modified>
</cp:coreProperties>
</file>